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uzana.nohelova\Documents\Soukromé\DD Vizovice\Změna užívání DD na ZŠ\Rozpočet\5\"/>
    </mc:Choice>
  </mc:AlternateContent>
  <xr:revisionPtr revIDLastSave="0" documentId="13_ncr:1_{6DE7981E-A0F6-4796-AC5B-1578F94F131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ar" sheetId="15" r:id="rId5"/>
    <sheet name="01 02 Rek" sheetId="16" r:id="rId6"/>
    <sheet name="01 02 Pol" sheetId="17" r:id="rId7"/>
    <sheet name="01 03 Pol" sheetId="14" r:id="rId8"/>
  </sheets>
  <externalReferences>
    <externalReference r:id="rId9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7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Pol'!$A$1:$Y$498</definedName>
    <definedName name="_xlnm.Print_Area" localSheetId="4">'01 02 Par'!$A$1:$B$33</definedName>
    <definedName name="_xlnm.Print_Area" localSheetId="6">'01 02 Pol'!$A$1:$I$159</definedName>
    <definedName name="_xlnm.Print_Area" localSheetId="5">'01 02 Rek'!$A$1:$C$27</definedName>
    <definedName name="_xlnm.Print_Area" localSheetId="7">'01 03 Pol'!$A$1:$Y$37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4" i="1" s="1"/>
  <c r="G40" i="1"/>
  <c r="F44" i="1"/>
  <c r="F42" i="1"/>
  <c r="F40" i="1"/>
  <c r="I77" i="1"/>
  <c r="I160" i="17"/>
  <c r="H160" i="17"/>
  <c r="H158" i="17"/>
  <c r="H157" i="17"/>
  <c r="G157" i="17"/>
  <c r="I157" i="17" s="1"/>
  <c r="E157" i="17"/>
  <c r="H154" i="17"/>
  <c r="G154" i="17"/>
  <c r="E154" i="17"/>
  <c r="I154" i="17" s="1"/>
  <c r="H153" i="17"/>
  <c r="G153" i="17"/>
  <c r="I153" i="17" s="1"/>
  <c r="E153" i="17"/>
  <c r="H151" i="17"/>
  <c r="G151" i="17"/>
  <c r="E151" i="17"/>
  <c r="I151" i="17" s="1"/>
  <c r="H150" i="17"/>
  <c r="G150" i="17"/>
  <c r="I150" i="17" s="1"/>
  <c r="E150" i="17"/>
  <c r="H149" i="17"/>
  <c r="G149" i="17"/>
  <c r="E149" i="17"/>
  <c r="I149" i="17" s="1"/>
  <c r="H148" i="17"/>
  <c r="G148" i="17"/>
  <c r="I148" i="17" s="1"/>
  <c r="E148" i="17"/>
  <c r="H147" i="17"/>
  <c r="G147" i="17"/>
  <c r="E147" i="17"/>
  <c r="I147" i="17" s="1"/>
  <c r="H146" i="17"/>
  <c r="G146" i="17"/>
  <c r="I146" i="17" s="1"/>
  <c r="E146" i="17"/>
  <c r="H145" i="17"/>
  <c r="G145" i="17"/>
  <c r="E145" i="17"/>
  <c r="I145" i="17" s="1"/>
  <c r="H144" i="17"/>
  <c r="G144" i="17"/>
  <c r="I144" i="17" s="1"/>
  <c r="E144" i="17"/>
  <c r="I142" i="17"/>
  <c r="H142" i="17"/>
  <c r="I141" i="17"/>
  <c r="H141" i="17"/>
  <c r="G141" i="17"/>
  <c r="E141" i="17"/>
  <c r="I139" i="17"/>
  <c r="H139" i="17"/>
  <c r="G139" i="17"/>
  <c r="E139" i="17"/>
  <c r="I137" i="17"/>
  <c r="H137" i="17"/>
  <c r="G137" i="17"/>
  <c r="E137" i="17"/>
  <c r="I136" i="17"/>
  <c r="H136" i="17"/>
  <c r="G136" i="17"/>
  <c r="E136" i="17"/>
  <c r="I133" i="17"/>
  <c r="H133" i="17"/>
  <c r="G133" i="17"/>
  <c r="E133" i="17"/>
  <c r="I132" i="17"/>
  <c r="H132" i="17"/>
  <c r="G132" i="17"/>
  <c r="E132" i="17"/>
  <c r="I129" i="17"/>
  <c r="H129" i="17"/>
  <c r="H128" i="17"/>
  <c r="G128" i="17"/>
  <c r="I128" i="17" s="1"/>
  <c r="E128" i="17"/>
  <c r="H126" i="17"/>
  <c r="G126" i="17"/>
  <c r="E126" i="17"/>
  <c r="I126" i="17" s="1"/>
  <c r="H124" i="17"/>
  <c r="G124" i="17"/>
  <c r="I124" i="17" s="1"/>
  <c r="E124" i="17"/>
  <c r="H122" i="17"/>
  <c r="G122" i="17"/>
  <c r="E122" i="17"/>
  <c r="I122" i="17" s="1"/>
  <c r="H120" i="17"/>
  <c r="G120" i="17"/>
  <c r="I120" i="17" s="1"/>
  <c r="E120" i="17"/>
  <c r="H119" i="17"/>
  <c r="G119" i="17"/>
  <c r="E119" i="17"/>
  <c r="I119" i="17" s="1"/>
  <c r="H118" i="17"/>
  <c r="G118" i="17"/>
  <c r="I118" i="17" s="1"/>
  <c r="E118" i="17"/>
  <c r="I116" i="17"/>
  <c r="H116" i="17"/>
  <c r="I115" i="17"/>
  <c r="H115" i="17"/>
  <c r="G115" i="17"/>
  <c r="E115" i="17"/>
  <c r="I114" i="17"/>
  <c r="H114" i="17"/>
  <c r="G114" i="17"/>
  <c r="E114" i="17"/>
  <c r="I113" i="17"/>
  <c r="H113" i="17"/>
  <c r="H112" i="17"/>
  <c r="G112" i="17"/>
  <c r="I112" i="17" s="1"/>
  <c r="E112" i="17"/>
  <c r="H111" i="17"/>
  <c r="G111" i="17"/>
  <c r="E111" i="17"/>
  <c r="I111" i="17" s="1"/>
  <c r="H110" i="17"/>
  <c r="G110" i="17"/>
  <c r="I110" i="17" s="1"/>
  <c r="E110" i="17"/>
  <c r="H109" i="17"/>
  <c r="G109" i="17"/>
  <c r="E109" i="17"/>
  <c r="I109" i="17" s="1"/>
  <c r="H108" i="17"/>
  <c r="G108" i="17"/>
  <c r="I108" i="17" s="1"/>
  <c r="E108" i="17"/>
  <c r="H107" i="17"/>
  <c r="G107" i="17"/>
  <c r="E107" i="17"/>
  <c r="I107" i="17" s="1"/>
  <c r="H106" i="17"/>
  <c r="G106" i="17"/>
  <c r="I106" i="17" s="1"/>
  <c r="E106" i="17"/>
  <c r="I104" i="17"/>
  <c r="H104" i="17"/>
  <c r="I103" i="17"/>
  <c r="H103" i="17"/>
  <c r="H102" i="17"/>
  <c r="G102" i="17"/>
  <c r="I102" i="17" s="1"/>
  <c r="E102" i="17"/>
  <c r="H101" i="17"/>
  <c r="G101" i="17"/>
  <c r="E101" i="17"/>
  <c r="I101" i="17" s="1"/>
  <c r="H100" i="17"/>
  <c r="G100" i="17"/>
  <c r="I100" i="17" s="1"/>
  <c r="E100" i="17"/>
  <c r="I98" i="17"/>
  <c r="H98" i="17"/>
  <c r="I97" i="17"/>
  <c r="H97" i="17"/>
  <c r="G97" i="17"/>
  <c r="E97" i="17"/>
  <c r="I96" i="17"/>
  <c r="H96" i="17"/>
  <c r="G96" i="17"/>
  <c r="E96" i="17"/>
  <c r="I95" i="17"/>
  <c r="H95" i="17"/>
  <c r="G95" i="17"/>
  <c r="E95" i="17"/>
  <c r="I93" i="17"/>
  <c r="H93" i="17"/>
  <c r="H92" i="17"/>
  <c r="G92" i="17"/>
  <c r="E92" i="17"/>
  <c r="I92" i="17" s="1"/>
  <c r="H91" i="17"/>
  <c r="G91" i="17"/>
  <c r="I91" i="17" s="1"/>
  <c r="E91" i="17"/>
  <c r="H90" i="17"/>
  <c r="G90" i="17"/>
  <c r="E90" i="17"/>
  <c r="I90" i="17" s="1"/>
  <c r="I89" i="17"/>
  <c r="H89" i="17"/>
  <c r="I88" i="17"/>
  <c r="H88" i="17"/>
  <c r="G88" i="17"/>
  <c r="E88" i="17"/>
  <c r="I87" i="17"/>
  <c r="H87" i="17"/>
  <c r="G87" i="17"/>
  <c r="E87" i="17"/>
  <c r="I85" i="17"/>
  <c r="H85" i="17"/>
  <c r="H84" i="17"/>
  <c r="G84" i="17"/>
  <c r="E84" i="17"/>
  <c r="I84" i="17" s="1"/>
  <c r="H83" i="17"/>
  <c r="G83" i="17"/>
  <c r="I83" i="17" s="1"/>
  <c r="E83" i="17"/>
  <c r="H82" i="17"/>
  <c r="G82" i="17"/>
  <c r="E82" i="17"/>
  <c r="I82" i="17" s="1"/>
  <c r="H81" i="17"/>
  <c r="G81" i="17"/>
  <c r="I81" i="17" s="1"/>
  <c r="E81" i="17"/>
  <c r="H80" i="17"/>
  <c r="G80" i="17"/>
  <c r="E80" i="17"/>
  <c r="I80" i="17" s="1"/>
  <c r="I79" i="17"/>
  <c r="H79" i="17"/>
  <c r="I78" i="17"/>
  <c r="H78" i="17"/>
  <c r="G78" i="17"/>
  <c r="E78" i="17"/>
  <c r="I77" i="17"/>
  <c r="H77" i="17"/>
  <c r="G77" i="17"/>
  <c r="E77" i="17"/>
  <c r="I76" i="17"/>
  <c r="H76" i="17"/>
  <c r="G76" i="17"/>
  <c r="E76" i="17"/>
  <c r="I75" i="17"/>
  <c r="H75" i="17"/>
  <c r="G75" i="17"/>
  <c r="E75" i="17"/>
  <c r="I74" i="17"/>
  <c r="H74" i="17"/>
  <c r="G74" i="17"/>
  <c r="E74" i="17"/>
  <c r="I72" i="17"/>
  <c r="H72" i="17"/>
  <c r="H71" i="17"/>
  <c r="G71" i="17"/>
  <c r="I71" i="17" s="1"/>
  <c r="E71" i="17"/>
  <c r="H70" i="17"/>
  <c r="G70" i="17"/>
  <c r="E70" i="17"/>
  <c r="I70" i="17" s="1"/>
  <c r="H69" i="17"/>
  <c r="G69" i="17"/>
  <c r="I69" i="17" s="1"/>
  <c r="E69" i="17"/>
  <c r="H68" i="17"/>
  <c r="G68" i="17"/>
  <c r="E68" i="17"/>
  <c r="I68" i="17" s="1"/>
  <c r="H67" i="17"/>
  <c r="G67" i="17"/>
  <c r="I67" i="17" s="1"/>
  <c r="E67" i="17"/>
  <c r="I65" i="17"/>
  <c r="H65" i="17"/>
  <c r="I64" i="17"/>
  <c r="H64" i="17"/>
  <c r="H63" i="17"/>
  <c r="G63" i="17"/>
  <c r="I63" i="17" s="1"/>
  <c r="E63" i="17"/>
  <c r="H62" i="17"/>
  <c r="G62" i="17"/>
  <c r="E62" i="17"/>
  <c r="I62" i="17" s="1"/>
  <c r="I61" i="17"/>
  <c r="H61" i="17"/>
  <c r="I60" i="17"/>
  <c r="H60" i="17"/>
  <c r="G60" i="17"/>
  <c r="E60" i="17"/>
  <c r="I59" i="17"/>
  <c r="H59" i="17"/>
  <c r="G59" i="17"/>
  <c r="E59" i="17"/>
  <c r="I58" i="17"/>
  <c r="H58" i="17"/>
  <c r="G58" i="17"/>
  <c r="E58" i="17"/>
  <c r="I57" i="17"/>
  <c r="H57" i="17"/>
  <c r="G57" i="17"/>
  <c r="E57" i="17"/>
  <c r="I56" i="17"/>
  <c r="H56" i="17"/>
  <c r="G56" i="17"/>
  <c r="E56" i="17"/>
  <c r="I55" i="17"/>
  <c r="H55" i="17"/>
  <c r="H54" i="17"/>
  <c r="G54" i="17"/>
  <c r="I54" i="17" s="1"/>
  <c r="E54" i="17"/>
  <c r="H53" i="17"/>
  <c r="G53" i="17"/>
  <c r="E53" i="17"/>
  <c r="I53" i="17" s="1"/>
  <c r="H52" i="17"/>
  <c r="G52" i="17"/>
  <c r="I52" i="17" s="1"/>
  <c r="E52" i="17"/>
  <c r="H51" i="17"/>
  <c r="G51" i="17"/>
  <c r="E51" i="17"/>
  <c r="I51" i="17" s="1"/>
  <c r="I48" i="17"/>
  <c r="H48" i="17"/>
  <c r="I47" i="17"/>
  <c r="H47" i="17"/>
  <c r="G47" i="17"/>
  <c r="E47" i="17"/>
  <c r="I46" i="17"/>
  <c r="H46" i="17"/>
  <c r="G46" i="17"/>
  <c r="E46" i="17"/>
  <c r="I45" i="17"/>
  <c r="H45" i="17"/>
  <c r="G45" i="17"/>
  <c r="E45" i="17"/>
  <c r="I44" i="17"/>
  <c r="H44" i="17"/>
  <c r="G44" i="17"/>
  <c r="E44" i="17"/>
  <c r="I43" i="17"/>
  <c r="H43" i="17"/>
  <c r="G43" i="17"/>
  <c r="E43" i="17"/>
  <c r="I42" i="17"/>
  <c r="H42" i="17"/>
  <c r="G42" i="17"/>
  <c r="E42" i="17"/>
  <c r="I41" i="17"/>
  <c r="H41" i="17"/>
  <c r="G41" i="17"/>
  <c r="E41" i="17"/>
  <c r="I40" i="17"/>
  <c r="H40" i="17"/>
  <c r="G40" i="17"/>
  <c r="E40" i="17"/>
  <c r="I38" i="17"/>
  <c r="H38" i="17"/>
  <c r="H37" i="17"/>
  <c r="G37" i="17"/>
  <c r="G159" i="17" s="1"/>
  <c r="E37" i="17"/>
  <c r="I35" i="17"/>
  <c r="H35" i="17"/>
  <c r="G33" i="17"/>
  <c r="G32" i="17"/>
  <c r="G31" i="17"/>
  <c r="G34" i="17" s="1"/>
  <c r="I29" i="17"/>
  <c r="H29" i="17"/>
  <c r="I27" i="17"/>
  <c r="H27" i="17"/>
  <c r="G27" i="17"/>
  <c r="E27" i="17"/>
  <c r="H26" i="17"/>
  <c r="G26" i="17"/>
  <c r="G28" i="17" s="1"/>
  <c r="E26" i="17"/>
  <c r="I26" i="17" s="1"/>
  <c r="I28" i="17" s="1"/>
  <c r="D33" i="17" s="1"/>
  <c r="I24" i="17"/>
  <c r="H24" i="17"/>
  <c r="E23" i="17"/>
  <c r="I22" i="17"/>
  <c r="H22" i="17"/>
  <c r="H21" i="17"/>
  <c r="G21" i="17"/>
  <c r="I21" i="17" s="1"/>
  <c r="E21" i="17"/>
  <c r="H20" i="17"/>
  <c r="G20" i="17"/>
  <c r="E20" i="17"/>
  <c r="I20" i="17" s="1"/>
  <c r="H19" i="17"/>
  <c r="G19" i="17"/>
  <c r="I19" i="17" s="1"/>
  <c r="E19" i="17"/>
  <c r="H18" i="17"/>
  <c r="G18" i="17"/>
  <c r="E18" i="17"/>
  <c r="I18" i="17" s="1"/>
  <c r="H17" i="17"/>
  <c r="G17" i="17"/>
  <c r="I17" i="17" s="1"/>
  <c r="E17" i="17"/>
  <c r="H16" i="17"/>
  <c r="G16" i="17"/>
  <c r="E16" i="17"/>
  <c r="I16" i="17" s="1"/>
  <c r="H15" i="17"/>
  <c r="G15" i="17"/>
  <c r="G23" i="17" s="1"/>
  <c r="E15" i="17"/>
  <c r="I13" i="17"/>
  <c r="H13" i="17"/>
  <c r="I11" i="17"/>
  <c r="H11" i="17"/>
  <c r="H10" i="17"/>
  <c r="G10" i="17"/>
  <c r="E10" i="17"/>
  <c r="I10" i="17" s="1"/>
  <c r="H9" i="17"/>
  <c r="G9" i="17"/>
  <c r="E9" i="17"/>
  <c r="I9" i="17" s="1"/>
  <c r="H8" i="17"/>
  <c r="G8" i="17"/>
  <c r="E8" i="17"/>
  <c r="I8" i="17" s="1"/>
  <c r="H7" i="17"/>
  <c r="G7" i="17"/>
  <c r="E7" i="17"/>
  <c r="I7" i="17" s="1"/>
  <c r="H6" i="17"/>
  <c r="G6" i="17"/>
  <c r="E6" i="17"/>
  <c r="I6" i="17" s="1"/>
  <c r="H5" i="17"/>
  <c r="G5" i="17"/>
  <c r="E5" i="17"/>
  <c r="I5" i="17" s="1"/>
  <c r="H4" i="17"/>
  <c r="G4" i="17"/>
  <c r="E4" i="17"/>
  <c r="I4" i="17" s="1"/>
  <c r="H3" i="17"/>
  <c r="G3" i="17"/>
  <c r="G12" i="17" s="1"/>
  <c r="E3" i="17"/>
  <c r="L1" i="17"/>
  <c r="L2" i="17" s="1"/>
  <c r="L3" i="17" s="1"/>
  <c r="E158" i="17" s="1"/>
  <c r="I158" i="17" s="1"/>
  <c r="B26" i="16"/>
  <c r="C26" i="16" s="1"/>
  <c r="C11" i="16"/>
  <c r="C10" i="16"/>
  <c r="C9" i="16"/>
  <c r="E159" i="17" l="1"/>
  <c r="C5" i="16" s="1"/>
  <c r="C8" i="16" s="1"/>
  <c r="C6" i="16"/>
  <c r="H33" i="17"/>
  <c r="E33" i="17"/>
  <c r="I33" i="17" s="1"/>
  <c r="I3" i="17"/>
  <c r="I12" i="17" s="1"/>
  <c r="D31" i="17" s="1"/>
  <c r="E12" i="17"/>
  <c r="I15" i="17"/>
  <c r="I23" i="17" s="1"/>
  <c r="D32" i="17" s="1"/>
  <c r="E28" i="17"/>
  <c r="I37" i="17"/>
  <c r="I159" i="17" s="1"/>
  <c r="H32" i="17" l="1"/>
  <c r="E32" i="17"/>
  <c r="I32" i="17" s="1"/>
  <c r="E31" i="17"/>
  <c r="H31" i="17"/>
  <c r="E34" i="17" l="1"/>
  <c r="B3" i="16" s="1"/>
  <c r="I31" i="17"/>
  <c r="I34" i="17" s="1"/>
  <c r="C4" i="16" l="1"/>
  <c r="C7" i="16" s="1"/>
  <c r="C12" i="16" s="1"/>
  <c r="B4" i="16"/>
  <c r="C20" i="16" l="1"/>
  <c r="C19" i="16"/>
  <c r="B7" i="16"/>
  <c r="C21" i="16" l="1"/>
  <c r="C15" i="16"/>
  <c r="B12" i="16"/>
  <c r="C14" i="16" l="1"/>
  <c r="C13" i="16"/>
  <c r="C16" i="16" l="1"/>
  <c r="I80" i="1"/>
  <c r="I79" i="1"/>
  <c r="I78" i="1"/>
  <c r="I81" i="1"/>
  <c r="J80" i="1" s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3" i="1"/>
  <c r="F43" i="1"/>
  <c r="H42" i="1"/>
  <c r="G41" i="1"/>
  <c r="F41" i="1"/>
  <c r="G39" i="1"/>
  <c r="F39" i="1"/>
  <c r="G27" i="14"/>
  <c r="BA25" i="14"/>
  <c r="BA21" i="14"/>
  <c r="BA18" i="14"/>
  <c r="BA16" i="14"/>
  <c r="BA14" i="14"/>
  <c r="BA12" i="14"/>
  <c r="BA10" i="14"/>
  <c r="G9" i="14"/>
  <c r="M9" i="14" s="1"/>
  <c r="M8" i="14" s="1"/>
  <c r="I9" i="14"/>
  <c r="I8" i="14" s="1"/>
  <c r="K9" i="14"/>
  <c r="O9" i="14"/>
  <c r="O8" i="14" s="1"/>
  <c r="Q9" i="14"/>
  <c r="Q8" i="14" s="1"/>
  <c r="V9" i="14"/>
  <c r="V8" i="14" s="1"/>
  <c r="G11" i="14"/>
  <c r="M11" i="14" s="1"/>
  <c r="I11" i="14"/>
  <c r="K11" i="14"/>
  <c r="K8" i="14" s="1"/>
  <c r="O11" i="14"/>
  <c r="Q11" i="14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9" i="14"/>
  <c r="I19" i="14"/>
  <c r="Q19" i="14"/>
  <c r="G20" i="14"/>
  <c r="M20" i="14" s="1"/>
  <c r="M19" i="14" s="1"/>
  <c r="I20" i="14"/>
  <c r="K20" i="14"/>
  <c r="K19" i="14" s="1"/>
  <c r="O20" i="14"/>
  <c r="O19" i="14" s="1"/>
  <c r="Q20" i="14"/>
  <c r="V20" i="14"/>
  <c r="V19" i="14" s="1"/>
  <c r="G22" i="14"/>
  <c r="I22" i="14"/>
  <c r="K22" i="14"/>
  <c r="M22" i="14"/>
  <c r="O22" i="14"/>
  <c r="Q22" i="14"/>
  <c r="V22" i="14"/>
  <c r="G24" i="14"/>
  <c r="I24" i="14"/>
  <c r="K24" i="14"/>
  <c r="M24" i="14"/>
  <c r="O24" i="14"/>
  <c r="Q24" i="14"/>
  <c r="V24" i="14"/>
  <c r="AE27" i="14"/>
  <c r="G488" i="12"/>
  <c r="BA444" i="12"/>
  <c r="BA272" i="12"/>
  <c r="BA242" i="12"/>
  <c r="BA237" i="12"/>
  <c r="BA235" i="12"/>
  <c r="G9" i="12"/>
  <c r="I9" i="12"/>
  <c r="I8" i="12" s="1"/>
  <c r="K9" i="12"/>
  <c r="K8" i="12" s="1"/>
  <c r="M9" i="12"/>
  <c r="O9" i="12"/>
  <c r="Q9" i="12"/>
  <c r="Q8" i="12" s="1"/>
  <c r="V9" i="12"/>
  <c r="G11" i="12"/>
  <c r="G8" i="12" s="1"/>
  <c r="I11" i="12"/>
  <c r="K11" i="12"/>
  <c r="O11" i="12"/>
  <c r="Q11" i="12"/>
  <c r="V11" i="12"/>
  <c r="V8" i="12" s="1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O8" i="12" s="1"/>
  <c r="Q16" i="12"/>
  <c r="V16" i="12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G35" i="12"/>
  <c r="M35" i="12" s="1"/>
  <c r="M34" i="12" s="1"/>
  <c r="I35" i="12"/>
  <c r="I34" i="12" s="1"/>
  <c r="K35" i="12"/>
  <c r="K34" i="12" s="1"/>
  <c r="O35" i="12"/>
  <c r="O34" i="12" s="1"/>
  <c r="Q35" i="12"/>
  <c r="V35" i="12"/>
  <c r="V34" i="12" s="1"/>
  <c r="G38" i="12"/>
  <c r="I38" i="12"/>
  <c r="K38" i="12"/>
  <c r="M38" i="12"/>
  <c r="O38" i="12"/>
  <c r="Q38" i="12"/>
  <c r="Q34" i="12" s="1"/>
  <c r="V38" i="12"/>
  <c r="G41" i="12"/>
  <c r="I41" i="12"/>
  <c r="I40" i="12" s="1"/>
  <c r="K41" i="12"/>
  <c r="M41" i="12"/>
  <c r="O41" i="12"/>
  <c r="O40" i="12" s="1"/>
  <c r="Q41" i="12"/>
  <c r="Q40" i="12" s="1"/>
  <c r="V41" i="12"/>
  <c r="G44" i="12"/>
  <c r="M44" i="12" s="1"/>
  <c r="I44" i="12"/>
  <c r="K44" i="12"/>
  <c r="K40" i="12" s="1"/>
  <c r="O44" i="12"/>
  <c r="Q44" i="12"/>
  <c r="V44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V40" i="12" s="1"/>
  <c r="G77" i="12"/>
  <c r="M77" i="12" s="1"/>
  <c r="I77" i="12"/>
  <c r="K77" i="12"/>
  <c r="O77" i="12"/>
  <c r="Q77" i="12"/>
  <c r="V77" i="12"/>
  <c r="G79" i="12"/>
  <c r="G40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3" i="12"/>
  <c r="K83" i="12"/>
  <c r="Q83" i="12"/>
  <c r="G84" i="12"/>
  <c r="I84" i="12"/>
  <c r="I83" i="12" s="1"/>
  <c r="K84" i="12"/>
  <c r="M84" i="12"/>
  <c r="M83" i="12" s="1"/>
  <c r="O84" i="12"/>
  <c r="Q84" i="12"/>
  <c r="V84" i="12"/>
  <c r="V83" i="12" s="1"/>
  <c r="G86" i="12"/>
  <c r="I86" i="12"/>
  <c r="K86" i="12"/>
  <c r="M86" i="12"/>
  <c r="O86" i="12"/>
  <c r="O83" i="12" s="1"/>
  <c r="Q86" i="12"/>
  <c r="V86" i="12"/>
  <c r="G89" i="12"/>
  <c r="Q89" i="12"/>
  <c r="G90" i="12"/>
  <c r="M90" i="12" s="1"/>
  <c r="M89" i="12" s="1"/>
  <c r="I90" i="12"/>
  <c r="I89" i="12" s="1"/>
  <c r="K90" i="12"/>
  <c r="K89" i="12" s="1"/>
  <c r="O90" i="12"/>
  <c r="O89" i="12" s="1"/>
  <c r="Q90" i="12"/>
  <c r="V90" i="12"/>
  <c r="V89" i="12" s="1"/>
  <c r="G91" i="12"/>
  <c r="M91" i="12" s="1"/>
  <c r="I91" i="12"/>
  <c r="K91" i="12"/>
  <c r="O91" i="12"/>
  <c r="Q91" i="12"/>
  <c r="V91" i="12"/>
  <c r="G93" i="12"/>
  <c r="I93" i="12"/>
  <c r="I92" i="12" s="1"/>
  <c r="K93" i="12"/>
  <c r="M93" i="12"/>
  <c r="O93" i="12"/>
  <c r="O92" i="12" s="1"/>
  <c r="Q93" i="12"/>
  <c r="Q92" i="12" s="1"/>
  <c r="V93" i="12"/>
  <c r="G98" i="12"/>
  <c r="M98" i="12" s="1"/>
  <c r="I98" i="12"/>
  <c r="K98" i="12"/>
  <c r="K92" i="12" s="1"/>
  <c r="O98" i="12"/>
  <c r="Q98" i="12"/>
  <c r="V98" i="12"/>
  <c r="G100" i="12"/>
  <c r="I100" i="12"/>
  <c r="K100" i="12"/>
  <c r="M100" i="12"/>
  <c r="O100" i="12"/>
  <c r="Q100" i="12"/>
  <c r="V100" i="12"/>
  <c r="G111" i="12"/>
  <c r="I111" i="12"/>
  <c r="K111" i="12"/>
  <c r="M111" i="12"/>
  <c r="O111" i="12"/>
  <c r="Q111" i="12"/>
  <c r="V111" i="12"/>
  <c r="G117" i="12"/>
  <c r="I117" i="12"/>
  <c r="K117" i="12"/>
  <c r="M117" i="12"/>
  <c r="O117" i="12"/>
  <c r="Q117" i="12"/>
  <c r="V117" i="12"/>
  <c r="G126" i="12"/>
  <c r="M126" i="12" s="1"/>
  <c r="I126" i="12"/>
  <c r="K126" i="12"/>
  <c r="O126" i="12"/>
  <c r="Q126" i="12"/>
  <c r="V126" i="12"/>
  <c r="V92" i="12" s="1"/>
  <c r="G128" i="12"/>
  <c r="M128" i="12" s="1"/>
  <c r="I128" i="12"/>
  <c r="K128" i="12"/>
  <c r="O128" i="12"/>
  <c r="Q128" i="12"/>
  <c r="V128" i="12"/>
  <c r="G131" i="12"/>
  <c r="G92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6" i="12"/>
  <c r="M136" i="12" s="1"/>
  <c r="I136" i="12"/>
  <c r="K136" i="12"/>
  <c r="O136" i="12"/>
  <c r="Q136" i="12"/>
  <c r="V136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4" i="12"/>
  <c r="I154" i="12"/>
  <c r="K154" i="12"/>
  <c r="M154" i="12"/>
  <c r="O154" i="12"/>
  <c r="Q154" i="12"/>
  <c r="V154" i="12"/>
  <c r="G158" i="12"/>
  <c r="M158" i="12" s="1"/>
  <c r="I158" i="12"/>
  <c r="K158" i="12"/>
  <c r="O158" i="12"/>
  <c r="Q158" i="12"/>
  <c r="V158" i="12"/>
  <c r="G161" i="12"/>
  <c r="I161" i="12"/>
  <c r="K161" i="12"/>
  <c r="M161" i="12"/>
  <c r="O161" i="12"/>
  <c r="Q161" i="12"/>
  <c r="V161" i="12"/>
  <c r="G165" i="12"/>
  <c r="M165" i="12" s="1"/>
  <c r="I165" i="12"/>
  <c r="K165" i="12"/>
  <c r="O165" i="12"/>
  <c r="Q165" i="12"/>
  <c r="V165" i="12"/>
  <c r="G167" i="12"/>
  <c r="I167" i="12"/>
  <c r="K167" i="12"/>
  <c r="M167" i="12"/>
  <c r="O167" i="12"/>
  <c r="Q167" i="12"/>
  <c r="V167" i="12"/>
  <c r="G169" i="12"/>
  <c r="M169" i="12" s="1"/>
  <c r="I169" i="12"/>
  <c r="K169" i="12"/>
  <c r="O169" i="12"/>
  <c r="Q169" i="12"/>
  <c r="V169" i="12"/>
  <c r="G175" i="12"/>
  <c r="I175" i="12"/>
  <c r="K175" i="12"/>
  <c r="M175" i="12"/>
  <c r="O175" i="12"/>
  <c r="Q175" i="12"/>
  <c r="V175" i="12"/>
  <c r="G176" i="12"/>
  <c r="M176" i="12" s="1"/>
  <c r="I176" i="12"/>
  <c r="K176" i="12"/>
  <c r="O176" i="12"/>
  <c r="Q176" i="12"/>
  <c r="V176" i="12"/>
  <c r="G181" i="12"/>
  <c r="M181" i="12" s="1"/>
  <c r="I181" i="12"/>
  <c r="K181" i="12"/>
  <c r="O181" i="12"/>
  <c r="Q181" i="12"/>
  <c r="V181" i="12"/>
  <c r="G201" i="12"/>
  <c r="M201" i="12" s="1"/>
  <c r="I201" i="12"/>
  <c r="K201" i="12"/>
  <c r="O201" i="12"/>
  <c r="Q201" i="12"/>
  <c r="V201" i="12"/>
  <c r="I209" i="12"/>
  <c r="O209" i="12"/>
  <c r="G210" i="12"/>
  <c r="G209" i="12" s="1"/>
  <c r="I210" i="12"/>
  <c r="K210" i="12"/>
  <c r="K209" i="12" s="1"/>
  <c r="O210" i="12"/>
  <c r="Q210" i="12"/>
  <c r="Q209" i="12" s="1"/>
  <c r="V210" i="12"/>
  <c r="V209" i="12" s="1"/>
  <c r="I211" i="12"/>
  <c r="G212" i="12"/>
  <c r="I212" i="12"/>
  <c r="K212" i="12"/>
  <c r="K211" i="12" s="1"/>
  <c r="M212" i="12"/>
  <c r="O212" i="12"/>
  <c r="O211" i="12" s="1"/>
  <c r="Q212" i="12"/>
  <c r="V212" i="12"/>
  <c r="G214" i="12"/>
  <c r="G211" i="12" s="1"/>
  <c r="I214" i="12"/>
  <c r="K214" i="12"/>
  <c r="M214" i="12"/>
  <c r="O214" i="12"/>
  <c r="Q214" i="12"/>
  <c r="Q211" i="12" s="1"/>
  <c r="V214" i="12"/>
  <c r="G215" i="12"/>
  <c r="M215" i="12" s="1"/>
  <c r="M211" i="12" s="1"/>
  <c r="I215" i="12"/>
  <c r="K215" i="12"/>
  <c r="O215" i="12"/>
  <c r="Q215" i="12"/>
  <c r="V215" i="12"/>
  <c r="V211" i="12" s="1"/>
  <c r="Q216" i="12"/>
  <c r="G217" i="12"/>
  <c r="G216" i="12" s="1"/>
  <c r="I217" i="12"/>
  <c r="K217" i="12"/>
  <c r="O217" i="12"/>
  <c r="Q217" i="12"/>
  <c r="V217" i="12"/>
  <c r="V216" i="12" s="1"/>
  <c r="G218" i="12"/>
  <c r="I218" i="12"/>
  <c r="I216" i="12" s="1"/>
  <c r="K218" i="12"/>
  <c r="M218" i="12"/>
  <c r="O218" i="12"/>
  <c r="O216" i="12" s="1"/>
  <c r="Q218" i="12"/>
  <c r="V218" i="12"/>
  <c r="G219" i="12"/>
  <c r="M219" i="12" s="1"/>
  <c r="I219" i="12"/>
  <c r="K219" i="12"/>
  <c r="K216" i="12" s="1"/>
  <c r="O219" i="12"/>
  <c r="Q219" i="12"/>
  <c r="V219" i="12"/>
  <c r="G220" i="12"/>
  <c r="I220" i="12"/>
  <c r="M220" i="12"/>
  <c r="Q220" i="12"/>
  <c r="V220" i="12"/>
  <c r="G221" i="12"/>
  <c r="I221" i="12"/>
  <c r="K221" i="12"/>
  <c r="K220" i="12" s="1"/>
  <c r="M221" i="12"/>
  <c r="O221" i="12"/>
  <c r="O220" i="12" s="1"/>
  <c r="Q221" i="12"/>
  <c r="V221" i="12"/>
  <c r="G224" i="12"/>
  <c r="M224" i="12" s="1"/>
  <c r="I224" i="12"/>
  <c r="I223" i="12" s="1"/>
  <c r="K224" i="12"/>
  <c r="O224" i="12"/>
  <c r="O223" i="12" s="1"/>
  <c r="Q224" i="12"/>
  <c r="V224" i="12"/>
  <c r="V223" i="12" s="1"/>
  <c r="G225" i="12"/>
  <c r="M225" i="12" s="1"/>
  <c r="I225" i="12"/>
  <c r="K225" i="12"/>
  <c r="K223" i="12" s="1"/>
  <c r="O225" i="12"/>
  <c r="Q225" i="12"/>
  <c r="V225" i="12"/>
  <c r="G227" i="12"/>
  <c r="G223" i="12" s="1"/>
  <c r="I227" i="12"/>
  <c r="K227" i="12"/>
  <c r="O227" i="12"/>
  <c r="Q227" i="12"/>
  <c r="V227" i="12"/>
  <c r="G228" i="12"/>
  <c r="I228" i="12"/>
  <c r="K228" i="12"/>
  <c r="M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1" i="12"/>
  <c r="I231" i="12"/>
  <c r="K231" i="12"/>
  <c r="M231" i="12"/>
  <c r="O231" i="12"/>
  <c r="Q231" i="12"/>
  <c r="V231" i="12"/>
  <c r="G232" i="12"/>
  <c r="I232" i="12"/>
  <c r="K232" i="12"/>
  <c r="M232" i="12"/>
  <c r="O232" i="12"/>
  <c r="Q232" i="12"/>
  <c r="Q223" i="12" s="1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I243" i="12"/>
  <c r="G244" i="12"/>
  <c r="I244" i="12"/>
  <c r="K244" i="12"/>
  <c r="K243" i="12" s="1"/>
  <c r="M244" i="12"/>
  <c r="O244" i="12"/>
  <c r="O243" i="12" s="1"/>
  <c r="Q244" i="12"/>
  <c r="V244" i="12"/>
  <c r="G245" i="12"/>
  <c r="G243" i="12" s="1"/>
  <c r="I245" i="12"/>
  <c r="K245" i="12"/>
  <c r="M245" i="12"/>
  <c r="O245" i="12"/>
  <c r="Q245" i="12"/>
  <c r="Q243" i="12" s="1"/>
  <c r="V245" i="12"/>
  <c r="G246" i="12"/>
  <c r="M246" i="12" s="1"/>
  <c r="I246" i="12"/>
  <c r="K246" i="12"/>
  <c r="O246" i="12"/>
  <c r="Q246" i="12"/>
  <c r="V246" i="12"/>
  <c r="V243" i="12" s="1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I250" i="12"/>
  <c r="G251" i="12"/>
  <c r="G250" i="12" s="1"/>
  <c r="I251" i="12"/>
  <c r="K251" i="12"/>
  <c r="K250" i="12" s="1"/>
  <c r="O251" i="12"/>
  <c r="Q251" i="12"/>
  <c r="Q250" i="12" s="1"/>
  <c r="V251" i="12"/>
  <c r="G254" i="12"/>
  <c r="I254" i="12"/>
  <c r="K254" i="12"/>
  <c r="M254" i="12"/>
  <c r="O254" i="12"/>
  <c r="Q254" i="12"/>
  <c r="V254" i="12"/>
  <c r="V250" i="12" s="1"/>
  <c r="G256" i="12"/>
  <c r="I256" i="12"/>
  <c r="K256" i="12"/>
  <c r="M256" i="12"/>
  <c r="O256" i="12"/>
  <c r="O250" i="12" s="1"/>
  <c r="Q256" i="12"/>
  <c r="V256" i="12"/>
  <c r="Q257" i="12"/>
  <c r="G258" i="12"/>
  <c r="M258" i="12" s="1"/>
  <c r="I258" i="12"/>
  <c r="I257" i="12" s="1"/>
  <c r="K258" i="12"/>
  <c r="O258" i="12"/>
  <c r="O257" i="12" s="1"/>
  <c r="Q258" i="12"/>
  <c r="V258" i="12"/>
  <c r="V257" i="12" s="1"/>
  <c r="G261" i="12"/>
  <c r="M261" i="12" s="1"/>
  <c r="I261" i="12"/>
  <c r="K261" i="12"/>
  <c r="K257" i="12" s="1"/>
  <c r="O261" i="12"/>
  <c r="Q261" i="12"/>
  <c r="V261" i="12"/>
  <c r="G262" i="12"/>
  <c r="G257" i="12" s="1"/>
  <c r="I262" i="12"/>
  <c r="K262" i="12"/>
  <c r="O262" i="12"/>
  <c r="Q262" i="12"/>
  <c r="V262" i="12"/>
  <c r="G266" i="12"/>
  <c r="G265" i="12" s="1"/>
  <c r="I266" i="12"/>
  <c r="K266" i="12"/>
  <c r="K265" i="12" s="1"/>
  <c r="O266" i="12"/>
  <c r="Q266" i="12"/>
  <c r="Q265" i="12" s="1"/>
  <c r="V266" i="12"/>
  <c r="G271" i="12"/>
  <c r="I271" i="12"/>
  <c r="K271" i="12"/>
  <c r="M271" i="12"/>
  <c r="O271" i="12"/>
  <c r="Q271" i="12"/>
  <c r="V271" i="12"/>
  <c r="V265" i="12" s="1"/>
  <c r="G274" i="12"/>
  <c r="I274" i="12"/>
  <c r="K274" i="12"/>
  <c r="M274" i="12"/>
  <c r="O274" i="12"/>
  <c r="O265" i="12" s="1"/>
  <c r="Q274" i="12"/>
  <c r="V274" i="12"/>
  <c r="G275" i="12"/>
  <c r="M275" i="12" s="1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M280" i="12" s="1"/>
  <c r="I280" i="12"/>
  <c r="K280" i="12"/>
  <c r="O280" i="12"/>
  <c r="Q280" i="12"/>
  <c r="V280" i="12"/>
  <c r="G282" i="12"/>
  <c r="I282" i="12"/>
  <c r="I265" i="12" s="1"/>
  <c r="K282" i="12"/>
  <c r="M282" i="12"/>
  <c r="O282" i="12"/>
  <c r="Q282" i="12"/>
  <c r="V282" i="12"/>
  <c r="G283" i="12"/>
  <c r="M283" i="12" s="1"/>
  <c r="I283" i="12"/>
  <c r="K283" i="12"/>
  <c r="O283" i="12"/>
  <c r="Q283" i="12"/>
  <c r="V283" i="12"/>
  <c r="G285" i="12"/>
  <c r="I285" i="12"/>
  <c r="K285" i="12"/>
  <c r="M285" i="12"/>
  <c r="O285" i="12"/>
  <c r="Q285" i="12"/>
  <c r="V285" i="12"/>
  <c r="G288" i="12"/>
  <c r="I288" i="12"/>
  <c r="K288" i="12"/>
  <c r="M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I294" i="12"/>
  <c r="K294" i="12"/>
  <c r="M294" i="12"/>
  <c r="O294" i="12"/>
  <c r="Q294" i="12"/>
  <c r="V294" i="12"/>
  <c r="G297" i="12"/>
  <c r="M297" i="12" s="1"/>
  <c r="I297" i="12"/>
  <c r="K297" i="12"/>
  <c r="O297" i="12"/>
  <c r="Q297" i="12"/>
  <c r="V297" i="12"/>
  <c r="G301" i="12"/>
  <c r="I301" i="12"/>
  <c r="K301" i="12"/>
  <c r="M301" i="12"/>
  <c r="O301" i="12"/>
  <c r="Q301" i="12"/>
  <c r="V301" i="12"/>
  <c r="G302" i="12"/>
  <c r="I302" i="12"/>
  <c r="K302" i="12"/>
  <c r="M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M304" i="12" s="1"/>
  <c r="I304" i="12"/>
  <c r="K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I307" i="12"/>
  <c r="K307" i="12"/>
  <c r="M307" i="12"/>
  <c r="O307" i="12"/>
  <c r="Q307" i="12"/>
  <c r="V307" i="12"/>
  <c r="G308" i="12"/>
  <c r="M308" i="12" s="1"/>
  <c r="I308" i="12"/>
  <c r="K308" i="12"/>
  <c r="O308" i="12"/>
  <c r="Q308" i="12"/>
  <c r="V308" i="12"/>
  <c r="G310" i="12"/>
  <c r="I310" i="12"/>
  <c r="K310" i="12"/>
  <c r="M310" i="12"/>
  <c r="O310" i="12"/>
  <c r="Q310" i="12"/>
  <c r="V310" i="12"/>
  <c r="O311" i="12"/>
  <c r="G312" i="12"/>
  <c r="G311" i="12" s="1"/>
  <c r="I312" i="12"/>
  <c r="I311" i="12" s="1"/>
  <c r="K312" i="12"/>
  <c r="M312" i="12"/>
  <c r="M311" i="12" s="1"/>
  <c r="O312" i="12"/>
  <c r="Q312" i="12"/>
  <c r="Q311" i="12" s="1"/>
  <c r="V312" i="12"/>
  <c r="G319" i="12"/>
  <c r="M319" i="12" s="1"/>
  <c r="I319" i="12"/>
  <c r="K319" i="12"/>
  <c r="O319" i="12"/>
  <c r="Q319" i="12"/>
  <c r="V319" i="12"/>
  <c r="V311" i="12" s="1"/>
  <c r="G323" i="12"/>
  <c r="I323" i="12"/>
  <c r="K323" i="12"/>
  <c r="K311" i="12" s="1"/>
  <c r="M323" i="12"/>
  <c r="O323" i="12"/>
  <c r="Q323" i="12"/>
  <c r="V323" i="12"/>
  <c r="G328" i="12"/>
  <c r="M328" i="12" s="1"/>
  <c r="I328" i="12"/>
  <c r="K328" i="12"/>
  <c r="O328" i="12"/>
  <c r="Q328" i="12"/>
  <c r="V328" i="12"/>
  <c r="G335" i="12"/>
  <c r="I335" i="12"/>
  <c r="K335" i="12"/>
  <c r="M335" i="12"/>
  <c r="O335" i="12"/>
  <c r="Q335" i="12"/>
  <c r="V335" i="12"/>
  <c r="K336" i="12"/>
  <c r="G337" i="12"/>
  <c r="I337" i="12"/>
  <c r="I336" i="12" s="1"/>
  <c r="K337" i="12"/>
  <c r="M337" i="12"/>
  <c r="O337" i="12"/>
  <c r="Q337" i="12"/>
  <c r="V337" i="12"/>
  <c r="V336" i="12" s="1"/>
  <c r="G340" i="12"/>
  <c r="M340" i="12" s="1"/>
  <c r="I340" i="12"/>
  <c r="K340" i="12"/>
  <c r="O340" i="12"/>
  <c r="O336" i="12" s="1"/>
  <c r="Q340" i="12"/>
  <c r="V340" i="12"/>
  <c r="G347" i="12"/>
  <c r="I347" i="12"/>
  <c r="K347" i="12"/>
  <c r="M347" i="12"/>
  <c r="O347" i="12"/>
  <c r="Q347" i="12"/>
  <c r="Q336" i="12" s="1"/>
  <c r="V347" i="12"/>
  <c r="G349" i="12"/>
  <c r="M349" i="12" s="1"/>
  <c r="I349" i="12"/>
  <c r="K349" i="12"/>
  <c r="O349" i="12"/>
  <c r="Q349" i="12"/>
  <c r="V349" i="12"/>
  <c r="G354" i="12"/>
  <c r="I354" i="12"/>
  <c r="K354" i="12"/>
  <c r="M354" i="12"/>
  <c r="O354" i="12"/>
  <c r="Q354" i="12"/>
  <c r="V354" i="12"/>
  <c r="G366" i="12"/>
  <c r="G336" i="12" s="1"/>
  <c r="I366" i="12"/>
  <c r="K366" i="12"/>
  <c r="O366" i="12"/>
  <c r="Q366" i="12"/>
  <c r="V366" i="12"/>
  <c r="G368" i="12"/>
  <c r="I368" i="12"/>
  <c r="K368" i="12"/>
  <c r="M368" i="12"/>
  <c r="O368" i="12"/>
  <c r="Q368" i="12"/>
  <c r="V368" i="12"/>
  <c r="G370" i="12"/>
  <c r="I370" i="12"/>
  <c r="I369" i="12" s="1"/>
  <c r="K370" i="12"/>
  <c r="M370" i="12"/>
  <c r="O370" i="12"/>
  <c r="Q370" i="12"/>
  <c r="V370" i="12"/>
  <c r="V369" i="12" s="1"/>
  <c r="G372" i="12"/>
  <c r="M372" i="12" s="1"/>
  <c r="I372" i="12"/>
  <c r="K372" i="12"/>
  <c r="O372" i="12"/>
  <c r="O369" i="12" s="1"/>
  <c r="Q372" i="12"/>
  <c r="V372" i="12"/>
  <c r="G374" i="12"/>
  <c r="I374" i="12"/>
  <c r="K374" i="12"/>
  <c r="M374" i="12"/>
  <c r="O374" i="12"/>
  <c r="Q374" i="12"/>
  <c r="Q369" i="12" s="1"/>
  <c r="V374" i="12"/>
  <c r="G376" i="12"/>
  <c r="M376" i="12" s="1"/>
  <c r="I376" i="12"/>
  <c r="K376" i="12"/>
  <c r="O376" i="12"/>
  <c r="Q376" i="12"/>
  <c r="V376" i="12"/>
  <c r="G381" i="12"/>
  <c r="I381" i="12"/>
  <c r="K381" i="12"/>
  <c r="M381" i="12"/>
  <c r="O381" i="12"/>
  <c r="Q381" i="12"/>
  <c r="V381" i="12"/>
  <c r="G391" i="12"/>
  <c r="G369" i="12" s="1"/>
  <c r="I391" i="12"/>
  <c r="K391" i="12"/>
  <c r="O391" i="12"/>
  <c r="Q391" i="12"/>
  <c r="V391" i="12"/>
  <c r="G396" i="12"/>
  <c r="I396" i="12"/>
  <c r="K396" i="12"/>
  <c r="M396" i="12"/>
  <c r="O396" i="12"/>
  <c r="Q396" i="12"/>
  <c r="V396" i="12"/>
  <c r="G401" i="12"/>
  <c r="M401" i="12" s="1"/>
  <c r="I401" i="12"/>
  <c r="K401" i="12"/>
  <c r="K369" i="12" s="1"/>
  <c r="O401" i="12"/>
  <c r="Q401" i="12"/>
  <c r="V401" i="12"/>
  <c r="G403" i="12"/>
  <c r="I403" i="12"/>
  <c r="K403" i="12"/>
  <c r="M403" i="12"/>
  <c r="O403" i="12"/>
  <c r="Q403" i="12"/>
  <c r="V403" i="12"/>
  <c r="G406" i="12"/>
  <c r="M406" i="12" s="1"/>
  <c r="I406" i="12"/>
  <c r="K406" i="12"/>
  <c r="O406" i="12"/>
  <c r="Q406" i="12"/>
  <c r="V406" i="12"/>
  <c r="Q407" i="12"/>
  <c r="G408" i="12"/>
  <c r="M408" i="12" s="1"/>
  <c r="I408" i="12"/>
  <c r="I407" i="12" s="1"/>
  <c r="K408" i="12"/>
  <c r="K407" i="12" s="1"/>
  <c r="O408" i="12"/>
  <c r="O407" i="12" s="1"/>
  <c r="Q408" i="12"/>
  <c r="V408" i="12"/>
  <c r="V407" i="12" s="1"/>
  <c r="G411" i="12"/>
  <c r="I411" i="12"/>
  <c r="K411" i="12"/>
  <c r="M411" i="12"/>
  <c r="O411" i="12"/>
  <c r="Q411" i="12"/>
  <c r="V411" i="12"/>
  <c r="G423" i="12"/>
  <c r="G407" i="12" s="1"/>
  <c r="I423" i="12"/>
  <c r="K423" i="12"/>
  <c r="O423" i="12"/>
  <c r="Q423" i="12"/>
  <c r="V423" i="12"/>
  <c r="G425" i="12"/>
  <c r="I425" i="12"/>
  <c r="K425" i="12"/>
  <c r="M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I429" i="12"/>
  <c r="K429" i="12"/>
  <c r="M429" i="12"/>
  <c r="O429" i="12"/>
  <c r="Q429" i="12"/>
  <c r="V429" i="12"/>
  <c r="K430" i="12"/>
  <c r="O430" i="12"/>
  <c r="G431" i="12"/>
  <c r="G430" i="12" s="1"/>
  <c r="I431" i="12"/>
  <c r="I430" i="12" s="1"/>
  <c r="K431" i="12"/>
  <c r="M431" i="12"/>
  <c r="O431" i="12"/>
  <c r="Q431" i="12"/>
  <c r="Q430" i="12" s="1"/>
  <c r="V431" i="12"/>
  <c r="G435" i="12"/>
  <c r="M435" i="12" s="1"/>
  <c r="I435" i="12"/>
  <c r="K435" i="12"/>
  <c r="O435" i="12"/>
  <c r="Q435" i="12"/>
  <c r="V435" i="12"/>
  <c r="V430" i="12" s="1"/>
  <c r="K437" i="12"/>
  <c r="Q437" i="12"/>
  <c r="G438" i="12"/>
  <c r="G437" i="12" s="1"/>
  <c r="I438" i="12"/>
  <c r="K438" i="12"/>
  <c r="O438" i="12"/>
  <c r="O437" i="12" s="1"/>
  <c r="Q438" i="12"/>
  <c r="V438" i="12"/>
  <c r="V437" i="12" s="1"/>
  <c r="G441" i="12"/>
  <c r="I441" i="12"/>
  <c r="I437" i="12" s="1"/>
  <c r="K441" i="12"/>
  <c r="M441" i="12"/>
  <c r="O441" i="12"/>
  <c r="Q441" i="12"/>
  <c r="V441" i="12"/>
  <c r="G443" i="12"/>
  <c r="I443" i="12"/>
  <c r="I442" i="12" s="1"/>
  <c r="K443" i="12"/>
  <c r="M443" i="12"/>
  <c r="O443" i="12"/>
  <c r="Q443" i="12"/>
  <c r="V443" i="12"/>
  <c r="V442" i="12" s="1"/>
  <c r="G447" i="12"/>
  <c r="M447" i="12" s="1"/>
  <c r="I447" i="12"/>
  <c r="K447" i="12"/>
  <c r="O447" i="12"/>
  <c r="O442" i="12" s="1"/>
  <c r="Q447" i="12"/>
  <c r="V447" i="12"/>
  <c r="G452" i="12"/>
  <c r="I452" i="12"/>
  <c r="K452" i="12"/>
  <c r="M452" i="12"/>
  <c r="O452" i="12"/>
  <c r="Q452" i="12"/>
  <c r="Q442" i="12" s="1"/>
  <c r="V452" i="12"/>
  <c r="G456" i="12"/>
  <c r="M456" i="12" s="1"/>
  <c r="I456" i="12"/>
  <c r="K456" i="12"/>
  <c r="O456" i="12"/>
  <c r="Q456" i="12"/>
  <c r="V456" i="12"/>
  <c r="G460" i="12"/>
  <c r="I460" i="12"/>
  <c r="K460" i="12"/>
  <c r="M460" i="12"/>
  <c r="O460" i="12"/>
  <c r="Q460" i="12"/>
  <c r="V460" i="12"/>
  <c r="G463" i="12"/>
  <c r="M463" i="12" s="1"/>
  <c r="I463" i="12"/>
  <c r="K463" i="12"/>
  <c r="O463" i="12"/>
  <c r="Q463" i="12"/>
  <c r="V463" i="12"/>
  <c r="G477" i="12"/>
  <c r="I477" i="12"/>
  <c r="K477" i="12"/>
  <c r="M477" i="12"/>
  <c r="O477" i="12"/>
  <c r="Q477" i="12"/>
  <c r="V477" i="12"/>
  <c r="G481" i="12"/>
  <c r="M481" i="12" s="1"/>
  <c r="I481" i="12"/>
  <c r="K481" i="12"/>
  <c r="K442" i="12" s="1"/>
  <c r="O481" i="12"/>
  <c r="Q481" i="12"/>
  <c r="V481" i="12"/>
  <c r="G483" i="12"/>
  <c r="I483" i="12"/>
  <c r="K483" i="12"/>
  <c r="M483" i="12"/>
  <c r="O483" i="12"/>
  <c r="Q483" i="12"/>
  <c r="V483" i="12"/>
  <c r="G485" i="12"/>
  <c r="M485" i="12" s="1"/>
  <c r="I485" i="12"/>
  <c r="K485" i="12"/>
  <c r="O485" i="12"/>
  <c r="Q485" i="12"/>
  <c r="V485" i="12"/>
  <c r="G486" i="12"/>
  <c r="I486" i="12"/>
  <c r="K486" i="12"/>
  <c r="M486" i="12"/>
  <c r="O486" i="12"/>
  <c r="Q486" i="12"/>
  <c r="V486" i="12"/>
  <c r="AE488" i="12"/>
  <c r="AF488" i="12"/>
  <c r="I20" i="1"/>
  <c r="I19" i="1"/>
  <c r="I18" i="1"/>
  <c r="I17" i="1"/>
  <c r="I16" i="1"/>
  <c r="G25" i="1"/>
  <c r="A25" i="1" s="1"/>
  <c r="H43" i="1"/>
  <c r="I43" i="1" s="1"/>
  <c r="H41" i="1"/>
  <c r="I41" i="1" s="1"/>
  <c r="H40" i="1"/>
  <c r="I40" i="1" s="1"/>
  <c r="H39" i="1"/>
  <c r="J28" i="1"/>
  <c r="J26" i="1"/>
  <c r="G38" i="1"/>
  <c r="F38" i="1"/>
  <c r="J23" i="1"/>
  <c r="J24" i="1"/>
  <c r="J25" i="1"/>
  <c r="J27" i="1"/>
  <c r="E24" i="1"/>
  <c r="E26" i="1"/>
  <c r="I42" i="1" l="1"/>
  <c r="I44" i="1" s="1"/>
  <c r="H44" i="1"/>
  <c r="C22" i="16"/>
  <c r="B25" i="16" s="1"/>
  <c r="C25" i="16" s="1"/>
  <c r="J61" i="1"/>
  <c r="J63" i="1"/>
  <c r="J75" i="1"/>
  <c r="J71" i="1"/>
  <c r="J76" i="1"/>
  <c r="J56" i="1"/>
  <c r="J72" i="1"/>
  <c r="J67" i="1"/>
  <c r="J68" i="1"/>
  <c r="J69" i="1"/>
  <c r="J59" i="1"/>
  <c r="J77" i="1"/>
  <c r="J64" i="1"/>
  <c r="J73" i="1"/>
  <c r="J60" i="1"/>
  <c r="J65" i="1"/>
  <c r="J57" i="1"/>
  <c r="J58" i="1"/>
  <c r="J62" i="1"/>
  <c r="J66" i="1"/>
  <c r="J70" i="1"/>
  <c r="J74" i="1"/>
  <c r="J78" i="1"/>
  <c r="G28" i="1"/>
  <c r="G26" i="1"/>
  <c r="A26" i="1"/>
  <c r="G23" i="1"/>
  <c r="G8" i="14"/>
  <c r="AF27" i="14"/>
  <c r="M442" i="12"/>
  <c r="M243" i="12"/>
  <c r="M430" i="12"/>
  <c r="G442" i="12"/>
  <c r="M438" i="12"/>
  <c r="M437" i="12" s="1"/>
  <c r="M423" i="12"/>
  <c r="M407" i="12" s="1"/>
  <c r="M391" i="12"/>
  <c r="M369" i="12" s="1"/>
  <c r="M262" i="12"/>
  <c r="M257" i="12" s="1"/>
  <c r="M227" i="12"/>
  <c r="M223" i="12" s="1"/>
  <c r="M217" i="12"/>
  <c r="M216" i="12" s="1"/>
  <c r="M131" i="12"/>
  <c r="M92" i="12" s="1"/>
  <c r="M79" i="12"/>
  <c r="M40" i="12" s="1"/>
  <c r="M11" i="12"/>
  <c r="M8" i="12" s="1"/>
  <c r="M366" i="12"/>
  <c r="M336" i="12" s="1"/>
  <c r="M266" i="12"/>
  <c r="M265" i="12" s="1"/>
  <c r="M251" i="12"/>
  <c r="M250" i="12" s="1"/>
  <c r="M210" i="12"/>
  <c r="M209" i="12" s="1"/>
  <c r="I21" i="1"/>
  <c r="J79" i="1"/>
  <c r="I39" i="1"/>
  <c r="J41" i="1" l="1"/>
  <c r="C24" i="16"/>
  <c r="C27" i="16" s="1"/>
  <c r="J81" i="1"/>
  <c r="A23" i="1"/>
  <c r="J42" i="1"/>
  <c r="J40" i="1"/>
  <c r="J39" i="1"/>
  <c r="J44" i="1" s="1"/>
  <c r="J4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Nohelová Zuzana</author>
  </authors>
  <commentList>
    <comment ref="S6" authorId="0" shapeId="0" xr:uid="{B50026E6-9B14-45BA-A1EE-AEE20B6C87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99DAF9-1247-42C7-A4CE-183F403589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Nohelová Zuzana</author>
  </authors>
  <commentList>
    <comment ref="S6" authorId="0" shapeId="0" xr:uid="{8CD6938A-3656-4F5A-B605-CBDD188AEF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C0D4E0-2597-484E-9BE3-CABC8B2FEA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<sst xmlns="http://schemas.openxmlformats.org/spreadsheetml/2006/main" count="2710" uniqueCount="990">
  <si>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</si>
  <si>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</si>
  <si>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</si>
  <si>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</si>
  <si>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</si>
  <si>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</si>
  <si>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</si>
  <si>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</si>
  <si>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</si>
  <si>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</si>
  <si>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</si>
  <si>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</si>
  <si>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</si>
  <si>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</si>
  <si>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</si>
  <si>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</si>
  <si>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</si>
  <si>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</si>
  <si>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</si>
  <si>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</si>
  <si>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</si>
  <si>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</si>
  <si>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</si>
  <si>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</si>
  <si>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</si>
  <si>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</si>
  <si>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</si>
  <si>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</si>
  <si>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</si>
  <si>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</si>
  <si>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</si>
  <si>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</si>
  <si>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</si>
  <si>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</si>
  <si>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</si>
  <si>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</si>
  <si>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</si>
  <si>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</si>
  <si>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</si>
  <si>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</si>
  <si>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</si>
  <si>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</si>
  <si>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</si>
  <si>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250404</t>
  </si>
  <si>
    <t>ZMĚNA UŽÍVÁNÍ ČÁSTI DĚTSKÉHO DOMOVA NA ZÁKLADNÍ ŠKOLU</t>
  </si>
  <si>
    <t>Dětský domov Vizovice</t>
  </si>
  <si>
    <t>Vizovice</t>
  </si>
  <si>
    <t>76312</t>
  </si>
  <si>
    <t>61716651</t>
  </si>
  <si>
    <t>Stavba</t>
  </si>
  <si>
    <t>01</t>
  </si>
  <si>
    <t>Stavební práce</t>
  </si>
  <si>
    <t>02</t>
  </si>
  <si>
    <t>Elektroinstalace</t>
  </si>
  <si>
    <t>03</t>
  </si>
  <si>
    <t>ON+VN</t>
  </si>
  <si>
    <t>Celkem za stavbu</t>
  </si>
  <si>
    <t>CZK</t>
  </si>
  <si>
    <t>#POPS</t>
  </si>
  <si>
    <t>Popis stavby: 250404 - ZMĚNA UŽÍVÁNÍ ČÁSTI DĚTSKÉHO DOMOVA NA ZÁKLADNÍ ŠKOLU</t>
  </si>
  <si>
    <t>#POPO</t>
  </si>
  <si>
    <t>Popis objektu: 01 - ZMĚNA UŽÍVÁNÍ ČÁSTI DĚTSKÉHO DOMOVA NA ZÁKLADNÍ ŠKOLU</t>
  </si>
  <si>
    <t>#POPR</t>
  </si>
  <si>
    <t>Popis rozpočtu: 01 - Stavební práce</t>
  </si>
  <si>
    <t>Popis rozpočtu: 02 - Elektroinstalace</t>
  </si>
  <si>
    <t>Popis rozpočtu: 03 - ON+VN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</si>
  <si>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</si>
  <si>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</si>
  <si>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</si>
  <si>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</si>
  <si>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</si>
  <si>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</si>
  <si>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</si>
  <si>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</si>
  <si>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</si>
  <si>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</si>
  <si>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</si>
  <si>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</si>
  <si>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</si>
  <si>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</si>
  <si>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</si>
  <si>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</si>
  <si>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714</t>
  </si>
  <si>
    <t>Izolace akustické a protiotřesové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</si>
  <si>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</si>
  <si>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</si>
  <si>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</si>
  <si>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</si>
  <si>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</si>
  <si>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</si>
  <si>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</si>
  <si>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</si>
  <si>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</si>
  <si>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</si>
  <si>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</si>
  <si>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</si>
  <si>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</si>
  <si>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</si>
  <si>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</si>
  <si>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</si>
  <si>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</si>
  <si>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</si>
  <si>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</si>
  <si>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a stěny povlakové</t>
  </si>
  <si>
    <t>781</t>
  </si>
  <si>
    <t>Obklady keramické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</si>
  <si>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</si>
  <si>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</si>
  <si>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</si>
  <si>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</si>
  <si>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</si>
  <si>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</si>
  <si>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</si>
  <si>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</si>
  <si>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</si>
  <si>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</si>
  <si>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</si>
  <si>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</si>
  <si>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</si>
  <si>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</si>
  <si>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</si>
  <si>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</si>
  <si>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</si>
  <si>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</si>
  <si>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</si>
  <si>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</si>
  <si>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</si>
  <si>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</si>
  <si>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</si>
  <si>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</si>
  <si>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</si>
  <si>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</si>
  <si>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</si>
  <si>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</si>
  <si>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</si>
  <si>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</si>
  <si>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</si>
  <si>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</si>
  <si>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</si>
  <si>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</si>
  <si>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</si>
  <si>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</si>
  <si>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</si>
  <si>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</si>
  <si>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</si>
  <si>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310271530R00</t>
  </si>
  <si>
    <t>Zazdívka otvorů do 1 m2, pórobet.tvárnice, tl.30cm</t>
  </si>
  <si>
    <t>m3</t>
  </si>
  <si>
    <t>RTS 25/ I</t>
  </si>
  <si>
    <t>Práce</t>
  </si>
  <si>
    <t>Běžná</t>
  </si>
  <si>
    <t>POL1_</t>
  </si>
  <si>
    <t>0,45*(1*1)</t>
  </si>
  <si>
    <t>VV</t>
  </si>
  <si>
    <t>310271630R00</t>
  </si>
  <si>
    <t>Zazdívka otvorů do 4 m2, pórobet.tvárnice, tl.30cm</t>
  </si>
  <si>
    <t>0,3*(1,125*2,1+1,5*2,1)</t>
  </si>
  <si>
    <t>317121101RT2</t>
  </si>
  <si>
    <t>Osazení překladu světlost otvoru do 1050 mm včetně dodávky RZP 119/14/14 V, rozměr 1190 x 140 x 140 mm</t>
  </si>
  <si>
    <t>kus</t>
  </si>
  <si>
    <t>317121102RT2</t>
  </si>
  <si>
    <t>Osazení překladu světlost otvoru do 1800 mm včetně dodávky RZP 149/14/14 V, rozměr 1490 x 140 x 140 mm</t>
  </si>
  <si>
    <t>317121047RT2</t>
  </si>
  <si>
    <t>Překlad nenosný pórobetonový, světlost otvoru do 1050 mm překlad nenosný NEP 100-1250, 124 x 24,9 x 10 cm</t>
  </si>
  <si>
    <t>317121047RT4</t>
  </si>
  <si>
    <t>Překlad nenosný pórobetonový, světlost otvoru do 1050 mm překlad nenosný NEP 150-1250, 124 x 24,9 x 15 cm</t>
  </si>
  <si>
    <t>340271615R00</t>
  </si>
  <si>
    <t>Zazdívka otvorů pl.do 4 m2, pórobet.tvár.,tl.15 cm</t>
  </si>
  <si>
    <t>0,15*(0,85*2+0,78*2)</t>
  </si>
  <si>
    <t>0,15*(1*1,2*2)</t>
  </si>
  <si>
    <t>342255024R00</t>
  </si>
  <si>
    <t>Příčky z desek porobetonových tl. 100 mm</t>
  </si>
  <si>
    <t>m2</t>
  </si>
  <si>
    <t>3,5*(1,7+2,14)-0,8*2,1*2</t>
  </si>
  <si>
    <t>3,5*1</t>
  </si>
  <si>
    <t>342255028RT1</t>
  </si>
  <si>
    <t>Příčky z desek porobetonových tl. 150 mm</t>
  </si>
  <si>
    <t>3,5*(5,1+2,8)+1,2*2,8-0,9*2,1</t>
  </si>
  <si>
    <t>3,5*(1,35+0,85)-0,8*2,1</t>
  </si>
  <si>
    <t>2,53*(2,25-1,5)-0,9*0,6</t>
  </si>
  <si>
    <t>3,5*3,38</t>
  </si>
  <si>
    <t>346481111RT2</t>
  </si>
  <si>
    <t>Zaplentování rýh, nosníků rabicovým pletivem s použitím suché maltové směsi</t>
  </si>
  <si>
    <t>0,2*(2,1+1,5*2+1,2)*2</t>
  </si>
  <si>
    <t>3001</t>
  </si>
  <si>
    <t>D+M sanitární příčka HPL, rozměr 1800x2000mm, dveře 1x700mm</t>
  </si>
  <si>
    <t>ks</t>
  </si>
  <si>
    <t>Vlastní</t>
  </si>
  <si>
    <t>Indiv</t>
  </si>
  <si>
    <t>3002</t>
  </si>
  <si>
    <t>D+M sanitární příčka HPL, rozměr (1,8+1,7)x2000mm, dveře 2x700mm</t>
  </si>
  <si>
    <t>3003</t>
  </si>
  <si>
    <t>D+M sanitární zástěna HPL, rozměr 700x1500mm</t>
  </si>
  <si>
    <t>317121103RTX</t>
  </si>
  <si>
    <t>Osazení překladu světlost otvoru do 3750 mm včetně dodávky RZP 2090 x 140 x 140 mm</t>
  </si>
  <si>
    <t>Kalkul</t>
  </si>
  <si>
    <t>602015187RT2</t>
  </si>
  <si>
    <t>Omítka tenkovrstvá na stěnách silikon rýhovaná, zrnitost 2,0 mm</t>
  </si>
  <si>
    <t>oprava vnější omítky</t>
  </si>
  <si>
    <t>POP</t>
  </si>
  <si>
    <t>0,5*(2,5+1,5)</t>
  </si>
  <si>
    <t>602015191R00</t>
  </si>
  <si>
    <t>Podkladní nátěr stěn pod tenkovrstvé omítky</t>
  </si>
  <si>
    <t>Odkaz na mn. položky pořadí 15 : 2,00000</t>
  </si>
  <si>
    <t>610991111R00</t>
  </si>
  <si>
    <t>Zakrývání výplní vnitřních otvorů</t>
  </si>
  <si>
    <t>0,6*0,9+1,55*0,9+1*1,8+1,2*1,55</t>
  </si>
  <si>
    <t>2,05*1,8*4+1,07*1,8+2,34*1,8+1,03*1,8+1,03*0,61+1,215*1,8+0,6*0,9*2+1,03*1,8+1,435*2,1+1,4*2,68+2,2*2,12+1,1*2,12</t>
  </si>
  <si>
    <t>611421331R00</t>
  </si>
  <si>
    <t>Oprava váp.omítek stropů do 30% plochy - štukových</t>
  </si>
  <si>
    <t>Včetně pomocného pracovního lešení o výšce podlahy do 1900 mm a pro zatížení do 1,5 kPa.</t>
  </si>
  <si>
    <t>1.01-1.03 : 3,49+10,31+11,45</t>
  </si>
  <si>
    <t>1.04-1.15 : 1,77+43,57+7,72+5,16+18,26+8,37+1,7+7,05+5,04+0,96+23,56</t>
  </si>
  <si>
    <t>1.19,1.20,1.25,1.27,1.34 : 7,44+17,27+8,47+7,94</t>
  </si>
  <si>
    <t>612403386RV1</t>
  </si>
  <si>
    <t>Hrubá výplň rýh ve stěnách do 10x10cm maltou z SMS výplňovou nesmrštivou maltou</t>
  </si>
  <si>
    <t>m</t>
  </si>
  <si>
    <t>612403388RV1</t>
  </si>
  <si>
    <t>Hrubá výplň rýh ve stěnách do 15x15cm maltou z SMS výplňovou nesmrštivou maltou</t>
  </si>
  <si>
    <t>612409991R00</t>
  </si>
  <si>
    <t>Začištění omítek kolem oken,dveří apod.</t>
  </si>
  <si>
    <t>(1,55+0,9)*2+(1+1,8)*2+(0,6+0,9)*2</t>
  </si>
  <si>
    <t>612421637R00</t>
  </si>
  <si>
    <t>Omítka vnitřní zdiva, MVC, štuková</t>
  </si>
  <si>
    <t>1.01 : 3,5*(2,175+1,4+0,3)*2-(1,4*2,68*2+1*2)</t>
  </si>
  <si>
    <t>1.02 : 3,5*(7,365+1,4)*2-(1,4*2,68+1*2*4)</t>
  </si>
  <si>
    <t>1.03 : 3,5*(1,86+0,65+0,76+0,55+6,16+0,15*4+3+7,29)-(3*1+2*0,9+0,7+4*0,8)*2</t>
  </si>
  <si>
    <t>1.05 : 3,5*(1,7+1,04)*2-(0,8*2+0,6*0,9)</t>
  </si>
  <si>
    <t>1.06 : 3,5*(5,08+8,36)*2-(1*2+2,05*1,8*2)</t>
  </si>
  <si>
    <t>1.07 : 3,5*(2,53+3,05)*2-(0,9*2+1,07*1,8)</t>
  </si>
  <si>
    <t>1.08 : 3,5*(2,04+2,53)*2-(1*2*2)</t>
  </si>
  <si>
    <t>1.09 : 3,5*(3,58+5,1)*2-(2,34*1,8+0,9*2+1*2)</t>
  </si>
  <si>
    <t>1.10 : 3,5*(2,8+3)*2-(0,9*2+1,03*1,8)</t>
  </si>
  <si>
    <t>1.11 : 3,5*(1+1,7)*2-(0,6*0,9+0,8*2)</t>
  </si>
  <si>
    <t>1.12 : 3,5*(3+2,8)*2-(0,8*2+1,215*1,8)</t>
  </si>
  <si>
    <t>1.13 : 3,5*(1,95+2,8)*2-(0,8*2+1,03*0,61)</t>
  </si>
  <si>
    <t>1.14 : 3,5*(1,04+1,03+0,51+0,6+0,7)-0,7*2</t>
  </si>
  <si>
    <t>1.15 : 3,5*(2,67+7,21)*2-(1*2+2,2*2,12+1,1*2,12)</t>
  </si>
  <si>
    <t>1.19 : 3,5*(3,38+2,2)*2-(1*2+2,05*1,8)</t>
  </si>
  <si>
    <t>1.20 : 3,5*(3,68+4,7+4,25+0,4+0,15+3,41)-(1*2+2,05*1,8)</t>
  </si>
  <si>
    <t>1.25 : 3,5*(2,81+2,22)*2-(1,2*1,55+0,9*2)</t>
  </si>
  <si>
    <t>1.26 : 3,5*(2,22+1,15)*2-0,9*2*2</t>
  </si>
  <si>
    <t>1.27 : 3,5*(2,72+3,01)*2-(0,9*2+1*1,8+1,55*0,9+0,6*0,9)</t>
  </si>
  <si>
    <t>1.34 : 3,5*(2,35+3,38)*2-1*2*2</t>
  </si>
  <si>
    <t>1.16 : 3,5*1,5</t>
  </si>
  <si>
    <t>Mezisoučet</t>
  </si>
  <si>
    <t>Odkaz na mn. položky pořadí 24 : 55,99500*-1</t>
  </si>
  <si>
    <t>612425931R00</t>
  </si>
  <si>
    <t>Omítka vápenná vnitřního ostění - štuková</t>
  </si>
  <si>
    <t>Odkaz na mn. položky pořadí 21 : 13,50000*0,3</t>
  </si>
  <si>
    <t>612451111R00</t>
  </si>
  <si>
    <t>Omítka vnitřní zdiva, MC, hrubá zatřená</t>
  </si>
  <si>
    <t>Odkaz na mn. položky pořadí 135 : 55,99500</t>
  </si>
  <si>
    <t>612473185R00</t>
  </si>
  <si>
    <t>Příplatek za zabudované omítníky v ploše stěn</t>
  </si>
  <si>
    <t>Odkaz na mn. položky pořadí 22 : 691,79070</t>
  </si>
  <si>
    <t>631312141R00</t>
  </si>
  <si>
    <t>Doplnění rýh betonem v dosavadních mazaninách</t>
  </si>
  <si>
    <t>12*0,15*0,15</t>
  </si>
  <si>
    <t>632415310RT2</t>
  </si>
  <si>
    <t>Potěr samonivelační ze SMS, strojní zpracování, tl. 10 mm MFC Level 320 - vyrovnávací</t>
  </si>
  <si>
    <t>Odkaz na mn. položky pořadí 130 : 142,60000</t>
  </si>
  <si>
    <t>Odkaz na mn. položky pořadí 120 : 51,19000</t>
  </si>
  <si>
    <t>642945121R00</t>
  </si>
  <si>
    <t>Osazení zárubní ocel. požár.1křídl., zazděním</t>
  </si>
  <si>
    <t>5533301127R</t>
  </si>
  <si>
    <t>Zárubeň ocelová 100 rozměr 800 x 1970 mm L/P, požární EI-EW</t>
  </si>
  <si>
    <t>SPCM</t>
  </si>
  <si>
    <t>Specifikace</t>
  </si>
  <si>
    <t>POL3_</t>
  </si>
  <si>
    <t>962031124R00</t>
  </si>
  <si>
    <t>Bourání příček z cihel pálených děrovan. tl.115 mm</t>
  </si>
  <si>
    <t>3,5*(5,1+2,2)</t>
  </si>
  <si>
    <t>-(0,85*2+0,9*2)</t>
  </si>
  <si>
    <t>3,5*(3+0,9+1,7+2,14)</t>
  </si>
  <si>
    <t>-(0,7*2*3+1*2)</t>
  </si>
  <si>
    <t>962032231R00</t>
  </si>
  <si>
    <t>Bourání zdiva z cihel pálených na MVC</t>
  </si>
  <si>
    <t>0,34*(1,05*3,45+3,13*0,5)</t>
  </si>
  <si>
    <t>965048515R00</t>
  </si>
  <si>
    <t>Broušení betonových povrchů do tl. 5 mm</t>
  </si>
  <si>
    <t>1.01-1.03 : 3,49+10,31+10,16</t>
  </si>
  <si>
    <t>1.05 : 3,64</t>
  </si>
  <si>
    <t>1.07-1.14 : 7,72+5,16+21,57+5,21+5,95+3,72+4,2+0,96</t>
  </si>
  <si>
    <t>1.27 : 8,47</t>
  </si>
  <si>
    <t>1.06 : 43,08</t>
  </si>
  <si>
    <t>1.15 : 23,56</t>
  </si>
  <si>
    <t>1.19 : 15,89</t>
  </si>
  <si>
    <t>1.20 : 17,27</t>
  </si>
  <si>
    <t>965081713RT2</t>
  </si>
  <si>
    <t>Bourání dlažeb keramických tl.10 mm, nad 1 m2 sbíječka, dlaždice keramické</t>
  </si>
  <si>
    <t>1.25 : 4,56</t>
  </si>
  <si>
    <t>965081702R00</t>
  </si>
  <si>
    <t xml:space="preserve">Bourání soklíků z dlažeb keramických </t>
  </si>
  <si>
    <t>1.01 : (2,175*2+0,4*2)-1</t>
  </si>
  <si>
    <t>1.02 : 7,365*2+0,4*5-2*1</t>
  </si>
  <si>
    <t>1.03 : 1,86+0,65+0,76+0,55+5,1+3+6,14+0,4*2+0,3*2-(5*1+0,9+0,7*2)</t>
  </si>
  <si>
    <t>1.05 : (1,7+2,14)*2-0,7</t>
  </si>
  <si>
    <t>1.10 : (2,37+2,2)*2-0,9</t>
  </si>
  <si>
    <t>1.12 : (3+1,8)*2-(1+0,7)</t>
  </si>
  <si>
    <t>1.14 : (0,51+1,13+1,04+0,6)</t>
  </si>
  <si>
    <t>1.27 : (3,01+2,72)*2-0,9</t>
  </si>
  <si>
    <t>968061112R00</t>
  </si>
  <si>
    <t>Vyvěšení dřevěných a plastových okenních křídel pl. do 1,5 m2</t>
  </si>
  <si>
    <t>968061125R00</t>
  </si>
  <si>
    <t>Vyvěšení dřevěných a plastových dveřních křídel pl. do 2 m2</t>
  </si>
  <si>
    <t>vnitřní : 12+1</t>
  </si>
  <si>
    <t>vnější : 1</t>
  </si>
  <si>
    <t>968062244R00</t>
  </si>
  <si>
    <t>Vybourání dřevěných rámů oken jednoduch. pl. 1 m2</t>
  </si>
  <si>
    <t>0,6*0,9</t>
  </si>
  <si>
    <t>0,63*0,9</t>
  </si>
  <si>
    <t>968062246R00</t>
  </si>
  <si>
    <t>Vybourání dřevěných rámů oken jednoduch. pl. 4 m2</t>
  </si>
  <si>
    <t>1*2,56</t>
  </si>
  <si>
    <t>968072455R00</t>
  </si>
  <si>
    <t>Vybourání kovových dveřních zárubní pl. do 2 m2</t>
  </si>
  <si>
    <t>0,9*2*7</t>
  </si>
  <si>
    <t>0,8*2*2</t>
  </si>
  <si>
    <t>0,6*2*3</t>
  </si>
  <si>
    <t>0,8*2*1</t>
  </si>
  <si>
    <t>968095002R00</t>
  </si>
  <si>
    <t>Bourání parapetů dřevěných š. do 50 cm</t>
  </si>
  <si>
    <t>0,6+0,63</t>
  </si>
  <si>
    <t>970031250R00</t>
  </si>
  <si>
    <t>Vrtání jádrové do zdiva cihelného do D 250 mm</t>
  </si>
  <si>
    <t>6*0,5</t>
  </si>
  <si>
    <t>0,3*4</t>
  </si>
  <si>
    <t>970231300R00</t>
  </si>
  <si>
    <t>Řezání cihelného zdiva hl. řezu 300 mm</t>
  </si>
  <si>
    <t>3,45*2</t>
  </si>
  <si>
    <t>(1+2,1)*2</t>
  </si>
  <si>
    <t>970231400R00</t>
  </si>
  <si>
    <t>Řezání cihelného zdiva hl. řezu 400 mm</t>
  </si>
  <si>
    <t>(0,8+2,1)*2</t>
  </si>
  <si>
    <t>(0,6+0,9)*2</t>
  </si>
  <si>
    <t>0,32*2</t>
  </si>
  <si>
    <t>971033561R00</t>
  </si>
  <si>
    <t>Vybourání otv. zeď cihel. pl.1 m2, tl.60 cm, MVC</t>
  </si>
  <si>
    <t>Včetně pomocného lešení o výšce podlahy do 1900 mm a pro zatížení do 1,5 kPa  (150 kg/m2).</t>
  </si>
  <si>
    <t>0,6*0,9*0,47</t>
  </si>
  <si>
    <t>0,32*0,9*0,48</t>
  </si>
  <si>
    <t>971033641R00</t>
  </si>
  <si>
    <t>Vybourání otv. zeď cihel. pl.4 m2, tl.30 cm, MVC</t>
  </si>
  <si>
    <t>1,1*2,1*0,33</t>
  </si>
  <si>
    <t>971033651R00</t>
  </si>
  <si>
    <t>Vybourání otv. zeď cihel. pl.4 m2, tl.60 cm, MVC</t>
  </si>
  <si>
    <t>1*2,1*0,5</t>
  </si>
  <si>
    <t>2,1*0,8*0,47</t>
  </si>
  <si>
    <t>974031153R00</t>
  </si>
  <si>
    <t>Vysekání rýh ve zdi cihelné 10 x 10 cm</t>
  </si>
  <si>
    <t>974031164R00</t>
  </si>
  <si>
    <t>Vysekání rýh ve zdi cihelné 15 x 15 cm</t>
  </si>
  <si>
    <t>974031165R00</t>
  </si>
  <si>
    <t>Vysekání rýh ve zdi cihelné 15 x 20 cm</t>
  </si>
  <si>
    <t>3*2,2</t>
  </si>
  <si>
    <t>3*1,2</t>
  </si>
  <si>
    <t>2*1,5</t>
  </si>
  <si>
    <t>3*1,5</t>
  </si>
  <si>
    <t>974042564R00</t>
  </si>
  <si>
    <t>Vysekání rýh v podlaze betonové, 15x15 cm</t>
  </si>
  <si>
    <t>978011141R00</t>
  </si>
  <si>
    <t>Otlučení omítek vnitřních vápenných stropů do 30 %</t>
  </si>
  <si>
    <t>1.05-1.15 : 3,64+43,08+7,72+5,16+21,57+5,21+5,95+3,72+4,2+0,96+23,56</t>
  </si>
  <si>
    <t>1.19,1.20 : 15,89+17,27</t>
  </si>
  <si>
    <t>1.25-1.27 : 4,5+4,23+8,47</t>
  </si>
  <si>
    <t>978013191R00</t>
  </si>
  <si>
    <t>Otlučení omítek vnitřních stěn v rozsahu do 100 %</t>
  </si>
  <si>
    <t>1.01 : 3,5*(1,4+2,175)*2-(2*1,4*2,68*2+1*2)</t>
  </si>
  <si>
    <t>1.02 : 3,5*(7,365+1,4)*2-(1,4*2,68+1*2*3)</t>
  </si>
  <si>
    <t>1.03 : 3,5*(1,86+0,65+0,76+0,55+5,01+3+6,14)-(5*1*2+0,7*2*2+0,9*2)</t>
  </si>
  <si>
    <t>1.05 : 3,5*(1,7+2,14)*2-(0,6*0,9+0,7*2)</t>
  </si>
  <si>
    <t>1.06 : 3,5*(8,36+5,23+1,05*2)*2-(2,05*1,8*2+1*1,2*2+1*2)</t>
  </si>
  <si>
    <t>1.07 : 3,5*3,05*2-(1,07*1,8+0,85*2)+2,53*3,5+2,53*1,5</t>
  </si>
  <si>
    <t>1.08 : 3,5*(2,04*2+2,53)+1,5*2,53-(1*2+0,78*2)</t>
  </si>
  <si>
    <t>1.09 : 3,5*(4,23+5,1)*2-(2,34*1,8+0,85*2*2+0,78*2+1*2)</t>
  </si>
  <si>
    <t>1.10 : 3,5*(2,2+2,37)*2-(1,03*1,8+0,9*2)</t>
  </si>
  <si>
    <t>1.11 : 3,5*(2,63+2,2)*2-(1,03*0,61+0,9*2+0,85*2)</t>
  </si>
  <si>
    <t>1.12 : 3,5*(3+1,8)*2-(1*2+0,7*2+1,215*1,8)</t>
  </si>
  <si>
    <t>1.13 : 3,5*(0,9+1,7+2+1,7)*2-(0,7*2*3)</t>
  </si>
  <si>
    <t>1.14 : 3,5*(1,04+1,03+0,51+0,68+0,6)-0,7*2</t>
  </si>
  <si>
    <t>1.15 : 3,5*(7,21+3,34)*2-(2,2*2,12+1,1*2,12+1*2*3)</t>
  </si>
  <si>
    <t>1.19 : 3,5*(3,38+4,7)*2-(2,05*1,8+1*2)</t>
  </si>
  <si>
    <t>1.20 : 3,5*(4,7+3,68)*2-(2,05*1,8+1*2)</t>
  </si>
  <si>
    <t>1.26 : 3,5*(2,22+1,15)*2-(2*0,9*2)</t>
  </si>
  <si>
    <t>1.27 : 3,5*(2,72+3,01)*2-(0,6*0,9+0,63*0,9+1*2,56)</t>
  </si>
  <si>
    <t>978059531R00</t>
  </si>
  <si>
    <t>Odsekání vnitřních obkladů stěn nad 2 m2</t>
  </si>
  <si>
    <t>1.06 : 1,5*(0,15+0,6+1,3)</t>
  </si>
  <si>
    <t>1.07 : 1,5*2,53+2*(3,05*2+2,53)-(1,07*1,04+0,85*2)</t>
  </si>
  <si>
    <t>1.08 : 1,5*2,53+2*(2,04*2+2,53)-(1*2+0,78*2)</t>
  </si>
  <si>
    <t>1.09 : 2*(4,23+5,1)*2-(0,85*2+0,78*2+1*2+0,85*2+2,35*1,04)</t>
  </si>
  <si>
    <t>1.11 : 2*(2,63+2,2)*2-(0,9*2+0,85*2)</t>
  </si>
  <si>
    <t>1.13 : 2*(0,9+1,7+2+1,7)*2-(0,7*2*2)</t>
  </si>
  <si>
    <t>1.25 : 2*(2,81+2,22)*2-(1,2*1,2+0,9*2)</t>
  </si>
  <si>
    <t>999281105R00</t>
  </si>
  <si>
    <t>Přesun hmot pro opravy a údržbu do výšky 6 m</t>
  </si>
  <si>
    <t>t</t>
  </si>
  <si>
    <t>Přesun hmot</t>
  </si>
  <si>
    <t>POL7_</t>
  </si>
  <si>
    <t>714111201R00</t>
  </si>
  <si>
    <t>Montáž akustických obkladových panelů, s lištou vloženou</t>
  </si>
  <si>
    <t>2,4*1,2*5</t>
  </si>
  <si>
    <t>714001</t>
  </si>
  <si>
    <t>Solitérní stěnový prvek 2400x1200x43mm</t>
  </si>
  <si>
    <t>998714101R00</t>
  </si>
  <si>
    <t>Přesun hmot pro akustická opatření, výšky do 6 m</t>
  </si>
  <si>
    <t>721210814R00</t>
  </si>
  <si>
    <t>Demontáž vpusti z kameniny, DN 125 mm</t>
  </si>
  <si>
    <t>721200001RA0</t>
  </si>
  <si>
    <t>Kanalizace vnitřní připojovací, PP, D 50 x 1,8 mm</t>
  </si>
  <si>
    <t>Agregovaná položka</t>
  </si>
  <si>
    <t>POL2_</t>
  </si>
  <si>
    <t>721200002RA0</t>
  </si>
  <si>
    <t>Kanalizace vnitřní odpadní PP, D 110 x 2,7 mm</t>
  </si>
  <si>
    <t>722200003RAB</t>
  </si>
  <si>
    <t>Vodovod, potrubí polyetylenové D 20 x 2mm, ochrana ochrana potrubí skruží Mirelon</t>
  </si>
  <si>
    <t>25*2</t>
  </si>
  <si>
    <t>725110811R00</t>
  </si>
  <si>
    <t>Demontáž klozetů splachovacích</t>
  </si>
  <si>
    <t>soubor</t>
  </si>
  <si>
    <t>725119401R00</t>
  </si>
  <si>
    <t>Montáž předstěnových systémů pro zazdění</t>
  </si>
  <si>
    <t>5+1+1</t>
  </si>
  <si>
    <t>725210821R00</t>
  </si>
  <si>
    <t>Demontáž umyvadel bez výtokových armatur</t>
  </si>
  <si>
    <t>725240811R00</t>
  </si>
  <si>
    <t>Demontáž sprchových kabin bez výtokových armatur</t>
  </si>
  <si>
    <t>725310823R00</t>
  </si>
  <si>
    <t>Demontáž dřezů 1dílných v kuchyňské sestavě</t>
  </si>
  <si>
    <t>725320828R00</t>
  </si>
  <si>
    <t>Demontáž dřezů dvojitých velkokuchyňských</t>
  </si>
  <si>
    <t>725610810R00</t>
  </si>
  <si>
    <t>Demontáž plynového sporáku</t>
  </si>
  <si>
    <t>725820802R00</t>
  </si>
  <si>
    <t>Demontáž baterie stojánkové do 1 otvoru</t>
  </si>
  <si>
    <t>725840851R00</t>
  </si>
  <si>
    <t>Demontáž baterie sprchové diferenciální G 5/4" x 6/4"</t>
  </si>
  <si>
    <t>725100001RA0</t>
  </si>
  <si>
    <t>Umyvadlo, baterie, zápachová uzávěrka</t>
  </si>
  <si>
    <t>0,5 m kanalizačního připojovacího potrubí, vyvedení a upevnění kanalizační a vodovodní výpustky, osazení umyvadla, sifonu a vodovodní baterie. S dodávkou materiálu.</t>
  </si>
  <si>
    <t>725100023RA0</t>
  </si>
  <si>
    <t>Klozet se zazděnou nádržkou</t>
  </si>
  <si>
    <t>Položka obsahuje dodávku a montáž modulu pro WC, dodávku a montáž závěsné mísy, sedátka a tlačítka splachování.</t>
  </si>
  <si>
    <t>Vyvedení odpadní a vodovodní výpustky, 0,5 m kanalizačního potrubí.</t>
  </si>
  <si>
    <t>725100027RA0</t>
  </si>
  <si>
    <t>Pisoár s automatickým splachovačem, se zazděnou nádržkou</t>
  </si>
  <si>
    <t>Položka obsahuje dodávku a montáž modulu pro pisoár a pisoáru.</t>
  </si>
  <si>
    <t>725100028RA0</t>
  </si>
  <si>
    <t>Bidet závěsný, s baterií</t>
  </si>
  <si>
    <t>Položka obsahuje dodávku a montáž modulu pro závěsný bidet, dodávku a montáž bidetu a bidetové baterie.</t>
  </si>
  <si>
    <t>728115112RT4</t>
  </si>
  <si>
    <t>Montáž potrubí ohebného neizolovaného z AL do d 200 mm vč. dodávky potrubí d 160 mm</t>
  </si>
  <si>
    <t>728115112RT6</t>
  </si>
  <si>
    <t>Montáž potrubí ohebného neizolovaného z AL do d 200 mm vč. dodávky potrubí d 200 mm</t>
  </si>
  <si>
    <t>728001</t>
  </si>
  <si>
    <t>D + M nástěnná klimatizační jednotka, vč.příslušenství a mřížky do stěny</t>
  </si>
  <si>
    <t>dimenzováno na tepelnou zátěž serveru, předpoklad 7KW</t>
  </si>
  <si>
    <t>728002</t>
  </si>
  <si>
    <t>D + M nástěnná rekuperační jednotka, objem 500m3/hod</t>
  </si>
  <si>
    <t>998728101R00</t>
  </si>
  <si>
    <t>Přesun hmot pro vzduchotechniku, výšky do 6 m</t>
  </si>
  <si>
    <t>764816131R00</t>
  </si>
  <si>
    <t>Oplechování parapetů, lakovaný Pz plech, rš 300 mm</t>
  </si>
  <si>
    <t>včetně krytek a spojovacích prostředků.</t>
  </si>
  <si>
    <t>0,6+1+1,55</t>
  </si>
  <si>
    <t>764410850R00</t>
  </si>
  <si>
    <t>Demontáž oplechování parapetů,rš od 100 do 330 mm</t>
  </si>
  <si>
    <t>0,63+0,6</t>
  </si>
  <si>
    <t>998764101R00</t>
  </si>
  <si>
    <t>Přesun hmot pro klempířské konstr., výšky do 6 m</t>
  </si>
  <si>
    <t>765311757R00</t>
  </si>
  <si>
    <t>Sněhový zachytávač lopatkový, pálená krytina vzdálenost po 1m</t>
  </si>
  <si>
    <t>20</t>
  </si>
  <si>
    <t>30+20</t>
  </si>
  <si>
    <t>998765103R00</t>
  </si>
  <si>
    <t>Přesun hmot pro krytiny tvrdé, výšky do 24 m</t>
  </si>
  <si>
    <t>180300000300R</t>
  </si>
  <si>
    <t>Pracovní plošina 0,227 tuny 15,9 m Genie Z-45/25</t>
  </si>
  <si>
    <t>Sh</t>
  </si>
  <si>
    <t>STROJ</t>
  </si>
  <si>
    <t>Stroj</t>
  </si>
  <si>
    <t>POL6_</t>
  </si>
  <si>
    <t>plošina kloubová bateriová</t>
  </si>
  <si>
    <t>nemobilní</t>
  </si>
  <si>
    <t>766601211R00</t>
  </si>
  <si>
    <t>Těsnění okenní spáry, ostění, PT fólie+ PP páska</t>
  </si>
  <si>
    <t>Instalace a dodávka parotěsné okenní fólie a paropropustné expanzní pásky.</t>
  </si>
  <si>
    <t>(1,8*2+1)</t>
  </si>
  <si>
    <t>(1,55+0,9*2)</t>
  </si>
  <si>
    <t>(0,6+0,9*2)</t>
  </si>
  <si>
    <t>766601229R00</t>
  </si>
  <si>
    <t>Těsnění oken.spáry,parapet,PT folie+PP folie+páska</t>
  </si>
  <si>
    <t>Dodávka a aplikace parotěsné a paropropustné fólie, těsnicí pásky pod rám a pod vnější parapet, vymezovacího provazce pod vnitřní parapet a silikonového tmelu.</t>
  </si>
  <si>
    <t>1,55+1+0,6</t>
  </si>
  <si>
    <t>766629301R00</t>
  </si>
  <si>
    <t>Montáž oken plastových plochy do 1,50 m2</t>
  </si>
  <si>
    <t>766629302R00</t>
  </si>
  <si>
    <t>Montáž oken plastových plochy do 2,70 m2</t>
  </si>
  <si>
    <t>766661112R00</t>
  </si>
  <si>
    <t>Montáž dveří do zárubně,otevíravých 1kř.do 0,8 m</t>
  </si>
  <si>
    <t>4+4</t>
  </si>
  <si>
    <t>766661122R00</t>
  </si>
  <si>
    <t>Montáž dveří do zárubně,otevíravých 1kř.nad 0,8 m</t>
  </si>
  <si>
    <t>5</t>
  </si>
  <si>
    <t>766661413R00</t>
  </si>
  <si>
    <t>Montáž dveří protipožár.1kř.do 80 cm, bez kukátka</t>
  </si>
  <si>
    <t>Dveře s protipožární odolností do 30 minut.</t>
  </si>
  <si>
    <t>766662811R00</t>
  </si>
  <si>
    <t>Demontáž prahů dveří 1křídlových</t>
  </si>
  <si>
    <t>766670011R00</t>
  </si>
  <si>
    <t>Montáž obložkové nebo rámové zárubně a křídla jednokřídlých dveří</t>
  </si>
  <si>
    <t>4+4+5</t>
  </si>
  <si>
    <t>766670021R00</t>
  </si>
  <si>
    <t>Montáž kliky a štítku</t>
  </si>
  <si>
    <t>1</t>
  </si>
  <si>
    <t>766694111R00</t>
  </si>
  <si>
    <t>Montáž parapetních desek š.do 30 cm,dl.do 100 cm</t>
  </si>
  <si>
    <t>766694112R00</t>
  </si>
  <si>
    <t>Montáž parapetních desek š.do 30 cm,dl.do 160 cm</t>
  </si>
  <si>
    <t>766695213R00</t>
  </si>
  <si>
    <t>Montáž prahů dveří jednokřídlových š. nad 10 cm</t>
  </si>
  <si>
    <t>18</t>
  </si>
  <si>
    <t>721001</t>
  </si>
  <si>
    <t>Zaslepení vpustí</t>
  </si>
  <si>
    <t>54914626R</t>
  </si>
  <si>
    <t>Kování dveřní,  klíč Cr</t>
  </si>
  <si>
    <t>60775433R</t>
  </si>
  <si>
    <t>Parapet interiér DTD šíře 300 mm tyč dl. 4,05 m</t>
  </si>
  <si>
    <t>1+1,55</t>
  </si>
  <si>
    <t>0,6</t>
  </si>
  <si>
    <t>61143962R</t>
  </si>
  <si>
    <t>Okno plastové s otevíravým a sklopným křídlem, 7 komor, 82 mm, oboustranně bílé</t>
  </si>
  <si>
    <t>1,55*0,9</t>
  </si>
  <si>
    <t>1*1,8</t>
  </si>
  <si>
    <t>611601202R</t>
  </si>
  <si>
    <t xml:space="preserve">Dveře dřevěné interiérové 700 x 1970 mm L/P, CPL, plné </t>
  </si>
  <si>
    <t>611601203R</t>
  </si>
  <si>
    <t xml:space="preserve">Dveře dřevěné interiérové 800 x 1970 mm L/P, CPL, plné </t>
  </si>
  <si>
    <t>611601204R</t>
  </si>
  <si>
    <t xml:space="preserve">Dveře dřevěné interiérové 900 x 1970 mm L/P, CPL, plné </t>
  </si>
  <si>
    <t>611653636R</t>
  </si>
  <si>
    <t>Dveře dřevěné protipožární  hladké EI 30 / EW 30, 800 x 1970 mm L/P, CPL Standard</t>
  </si>
  <si>
    <t>61181271.AR</t>
  </si>
  <si>
    <t>Zárubeň obkladová, 700 x 1970 mm L/P, dýha</t>
  </si>
  <si>
    <t>61181272.AR</t>
  </si>
  <si>
    <t>Zárubeň obkladová, 800 x 1970 mm L/P, dýha</t>
  </si>
  <si>
    <t>61181273.AR</t>
  </si>
  <si>
    <t>Zárubeň obkladová, 900 x 1970 mm L/P, dýha</t>
  </si>
  <si>
    <t>611871025R</t>
  </si>
  <si>
    <t>Práh dubový š. 100 mm</t>
  </si>
  <si>
    <t>(4*0,7+0,8*4+0,9*7+3*0,8)*1,1</t>
  </si>
  <si>
    <t>998766101R00</t>
  </si>
  <si>
    <t>Přesun hmot pro truhlářské konstr., výšky do 6 m</t>
  </si>
  <si>
    <t>767586101RT1</t>
  </si>
  <si>
    <t>Nosný rošt podhledu modul 60 x 60 cm (kazety)</t>
  </si>
  <si>
    <t>Dodávka a montáž hlavního profilu, příčných profilů, obvodového profilu a zavěšovacího prvku.</t>
  </si>
  <si>
    <t>Včetně pomocného lešení</t>
  </si>
  <si>
    <t>1.06 : 43,57</t>
  </si>
  <si>
    <t>1.09 : 18,26</t>
  </si>
  <si>
    <t>767001</t>
  </si>
  <si>
    <t>D + M přístřešek 4x6m</t>
  </si>
  <si>
    <t>Nosná konstrukce jakl, ocelová, žárově zinkovaná</t>
  </si>
  <si>
    <t>výplň bezpečnostní sklo connex</t>
  </si>
  <si>
    <t>vč.betonových patek a výkopu</t>
  </si>
  <si>
    <t>767586201RVX</t>
  </si>
  <si>
    <t>Podhled minerální pohltivý</t>
  </si>
  <si>
    <t>RTS 24/ I</t>
  </si>
  <si>
    <t>Dodávka a montáž kazet.</t>
  </si>
  <si>
    <t>Odkaz na mn. položky pořadí 115 : 22,32000*-1</t>
  </si>
  <si>
    <t>Odkaz na mn. položky pořadí 112 : 102,66000</t>
  </si>
  <si>
    <t>767586206RTX</t>
  </si>
  <si>
    <t>Podhled minerální odrazivý</t>
  </si>
  <si>
    <t>1.06 : 0,6*0,6*30</t>
  </si>
  <si>
    <t>1.09 : 0,6*0,6*8</t>
  </si>
  <si>
    <t>1.15 : 0,6*0,6*16</t>
  </si>
  <si>
    <t>1.20 : 0,6*0,6*8</t>
  </si>
  <si>
    <t>998767101R00</t>
  </si>
  <si>
    <t>Přesun hmot pro zámečnické konstr., výšky do 6 m</t>
  </si>
  <si>
    <t>771101210RT1</t>
  </si>
  <si>
    <t>Penetrace podkladu pod dlažby penetrační nátěr</t>
  </si>
  <si>
    <t>Odkaz na mn. položky pořadí 118 : 51,03000*0,1</t>
  </si>
  <si>
    <t>771475014RU7</t>
  </si>
  <si>
    <t>Montáž soklíků rovných z dlaždic keramických, do tmele, výšky do 100 mm (lep), (sp)</t>
  </si>
  <si>
    <t>1.01 : 2,175*2-1+0,3*2</t>
  </si>
  <si>
    <t>1.02 : (7,365+1,4)*2-(1,4+1*3)+0,5*4</t>
  </si>
  <si>
    <t>1.03 : 1,86+0,65+0,76+0,55+6,16+0,15*4+3+7,29-(3*1+2*0,9+0,7+4*0,8)</t>
  </si>
  <si>
    <t>1.08 : (2,53+2,04)*2-(0,9*2)</t>
  </si>
  <si>
    <t>1.14 : (0,51+1,03+1,04+0,6)</t>
  </si>
  <si>
    <t>1.25 : (2,81+2,22)*2-0,8</t>
  </si>
  <si>
    <t>771479001R00</t>
  </si>
  <si>
    <t>Řezání dlaždic keramických pro soklíky</t>
  </si>
  <si>
    <t>Odkaz na mn. položky pořadí 118 : 51,03000</t>
  </si>
  <si>
    <t>771575109RT0</t>
  </si>
  <si>
    <t>Montáž podlah z dlaždic hladkých keramických, do tmele, 300 x 300 mm (lep), (sp)</t>
  </si>
  <si>
    <t>1.05, 1.08 : 1,77+5,16</t>
  </si>
  <si>
    <t>1.11-1.14 : 1,7+7,05+5,04+0,96</t>
  </si>
  <si>
    <t>1.25 : 4,26</t>
  </si>
  <si>
    <t>771578011R00</t>
  </si>
  <si>
    <t>Spára podlaha - stěna, silikonem</t>
  </si>
  <si>
    <t>vč. dodávky a montáže silikonu.</t>
  </si>
  <si>
    <t>1.01 : 2,175*2+0,3*2</t>
  </si>
  <si>
    <t>1.02 : (7,365+1,4)*2+0,5*4</t>
  </si>
  <si>
    <t>1.03 : 1,86+0,65+0,76+0,55+6,16+0,15*4+3+7,29</t>
  </si>
  <si>
    <t>1.08 : (2,53+2,04)*2</t>
  </si>
  <si>
    <t>1.05 : (1,7+1,04)*2</t>
  </si>
  <si>
    <t>1.11 : (1,7+1)*2</t>
  </si>
  <si>
    <t>1.12 : (3+2,8)*2</t>
  </si>
  <si>
    <t>1.13 : (1,8+2,8)*2</t>
  </si>
  <si>
    <t>1.25 : (2,22+2,81)*2</t>
  </si>
  <si>
    <t>59760989R</t>
  </si>
  <si>
    <t>Dlaždice keramická 300 x 300 mm, povrch ABS</t>
  </si>
  <si>
    <t>Odkaz na mn. položky pořadí 117 : 56,29300*1,2</t>
  </si>
  <si>
    <t>998771101R00</t>
  </si>
  <si>
    <t>Přesun hmot pro podlahy z dlaždic, výšky do 6 m</t>
  </si>
  <si>
    <t>776101101R00</t>
  </si>
  <si>
    <t>Vysávání podlahy průmyslovým vysavačem pod povlakové podlahy</t>
  </si>
  <si>
    <t>776101115R00</t>
  </si>
  <si>
    <t>Vyrovnání podkladů samonivelační hmotou</t>
  </si>
  <si>
    <t>776101121R00</t>
  </si>
  <si>
    <t>Provedení penetrace podkladu pod povlakové podlahové krytiny a samonivelační hmoty</t>
  </si>
  <si>
    <t>776401800R00</t>
  </si>
  <si>
    <t>Demontáž soklíků nebo lišt, pryžových nebo z PVC</t>
  </si>
  <si>
    <t>1.06 : 2*(8,36+5,23+1,05)-1</t>
  </si>
  <si>
    <t>1.15 : 2*(7,21+3,34)-1*2</t>
  </si>
  <si>
    <t>1.19 : 2*(3,1+3,38)-1</t>
  </si>
  <si>
    <t>1.20 : 2*(3,68+4,7)-1</t>
  </si>
  <si>
    <t>776421100RU1</t>
  </si>
  <si>
    <t>Lepení podlahových soklíků z PVC a vinylu včetně dodávky soklíku PVC</t>
  </si>
  <si>
    <t>1.06 : (5,23+8,36+0,15*2)-1</t>
  </si>
  <si>
    <t>1.07 : (2,53+3,05)*2-1</t>
  </si>
  <si>
    <t>1.09 : (5,1+3,58)*2-(1+0,9)</t>
  </si>
  <si>
    <t>1.10 : (3+2,8)*2-0,9</t>
  </si>
  <si>
    <t>1.15 : (7,21+3,34)*2-1</t>
  </si>
  <si>
    <t>1.19 : (3,38+2,2)*2-1</t>
  </si>
  <si>
    <t>1.20 : (3,68+4,7+4,25+0,4+0,15+3,41)-1</t>
  </si>
  <si>
    <t>1.27 : (3,01+2,72)*2-1</t>
  </si>
  <si>
    <t>1.34 : (2,35+3,38)*2-1*2</t>
  </si>
  <si>
    <t>776511810R00</t>
  </si>
  <si>
    <t>Odstranění povlakové podlahy z PVC a koberců lepených bez podložky</t>
  </si>
  <si>
    <t>776521100RU2</t>
  </si>
  <si>
    <t>Lepení povlakové podlahy z pásů PVC na lepidlo včetně podlahovin, tl. 2,0 mm</t>
  </si>
  <si>
    <t>1.06,1.07 : 43,57+7,72</t>
  </si>
  <si>
    <t>1.09,1.10 : 18,26+8,37</t>
  </si>
  <si>
    <t>1.15,1.19,1.20 : 23,56+7,44+17,27</t>
  </si>
  <si>
    <t>1.27,1.34 : 8,47+7,94</t>
  </si>
  <si>
    <t>776572110RU1</t>
  </si>
  <si>
    <t>Položení povlakové podlahy z pásů textilních, volně včetně vpichovaného koberce</t>
  </si>
  <si>
    <t>1.10 : 8,37</t>
  </si>
  <si>
    <t>58554492R</t>
  </si>
  <si>
    <t>Hmota samonivelační</t>
  </si>
  <si>
    <t>kg</t>
  </si>
  <si>
    <t>Spotřeba 	cca 1,5 kg/m2 na 1 mm tloušťky vrstvy</t>
  </si>
  <si>
    <t>Odkaz na mn. položky pořadí 125 : 142,60000*10,5</t>
  </si>
  <si>
    <t>998776101R00</t>
  </si>
  <si>
    <t>Přesun hmot pro podlahy povlakové, výšky do 6 m</t>
  </si>
  <si>
    <t>781101210RT4</t>
  </si>
  <si>
    <t>Penetrace podkladu pod obklady penetrační nátěr</t>
  </si>
  <si>
    <t>Provedení penetračního nátěru včetně dodávky materiálu.</t>
  </si>
  <si>
    <t>781475114RT1</t>
  </si>
  <si>
    <t>Montáž obkladů stěn obkládačkami keramickými, do tmele, do 200 x 200 mm  (lep), (sp)</t>
  </si>
  <si>
    <t>1.05 : 1,5*(1,7+1,04)*2-1,5*0,8</t>
  </si>
  <si>
    <t>1.11 : 1,5*(1,7+1)*2-(1,5*0,8)</t>
  </si>
  <si>
    <t>1.12 : 1,5*(3+2,8)*2-(1,5*0,8)</t>
  </si>
  <si>
    <t>1.13 : 1,5*(1,8+2,8)*2-(1,5*0,8)</t>
  </si>
  <si>
    <t>1.09 : 1,5*1,5</t>
  </si>
  <si>
    <t>1.07 : 1,5*(1,2+0,45)</t>
  </si>
  <si>
    <t>1.06 : 1,5*(0,6+1,3+0,15)</t>
  </si>
  <si>
    <t>1.20 : 1,5*(0,4+0,15+1)</t>
  </si>
  <si>
    <t>1.15 : 1,5*(0,6+1,5)</t>
  </si>
  <si>
    <t>781491001RT1</t>
  </si>
  <si>
    <t>Montáž lišt k obkladům rohových, koutových i dilatačních</t>
  </si>
  <si>
    <t>3*1,5+2,8</t>
  </si>
  <si>
    <t>283424783R</t>
  </si>
  <si>
    <t>Roh vnější 90° PVC , H = 10 mm</t>
  </si>
  <si>
    <t>Odkaz na mn. položky pořadí 136 : 7,30000*1,2</t>
  </si>
  <si>
    <t>597813622R</t>
  </si>
  <si>
    <t>Obkládačka keramická 200 x 200 mm, barevná</t>
  </si>
  <si>
    <t>Odkaz na mn. položky pořadí 135 : 55,99500*1,2</t>
  </si>
  <si>
    <t>998781101R00</t>
  </si>
  <si>
    <t>Přesun hmot pro obklady keramické, výšky do 6 m</t>
  </si>
  <si>
    <t>784191101R00</t>
  </si>
  <si>
    <t>Penetrace podkladu univerzální 1x</t>
  </si>
  <si>
    <t>Odkaz na mn. položky pořadí 18 : 189,53000</t>
  </si>
  <si>
    <t>Odkaz na mn. položky pořadí 23 : 4,05000</t>
  </si>
  <si>
    <t>784195212R00</t>
  </si>
  <si>
    <t>Malba, bílá, bez penetrace, 2 x</t>
  </si>
  <si>
    <t>Odkaz na mn. položky pořadí 140 : 885,37070</t>
  </si>
  <si>
    <t>786622211RT2</t>
  </si>
  <si>
    <t>Žaluzie horizontální vnitřní AL lamely bílé včetně dodávky žaluzie</t>
  </si>
  <si>
    <t>2,05*1,8*3</t>
  </si>
  <si>
    <t>2,34*1,8+2,2*2,12+1,1*2,12</t>
  </si>
  <si>
    <t>998786101R00</t>
  </si>
  <si>
    <t>Přesun hmot pro zastiň. techniku, výšky do 6 m</t>
  </si>
  <si>
    <t>979951111R00</t>
  </si>
  <si>
    <t>Výkup kovů</t>
  </si>
  <si>
    <t>Pro vyjádření výnosu ve prospěch zhotovitele je nutné jednotkovou cenu uvést se záporným znaménkem. (Získaná částka ponižuje náklad stavby.)</t>
  </si>
  <si>
    <t>Odkaz na dem. hmot. položky pořadí 39 : 1,59600</t>
  </si>
  <si>
    <t>Odkaz na dem. hmot. položky pořadí 81 : 0,00166</t>
  </si>
  <si>
    <t>979990161R00</t>
  </si>
  <si>
    <t>Poplatek za uložení - dřevo, skupina odpadu 170201</t>
  </si>
  <si>
    <t>kategorie 17 02 01 dřevo</t>
  </si>
  <si>
    <t>Odkaz na dem. hmot. položky pořadí 93 : 0,02160</t>
  </si>
  <si>
    <t>Odkaz na dem. hmot. položky pořadí 36 : 0,00000</t>
  </si>
  <si>
    <t>Odkaz na dem. hmot. položky pořadí 40 : 0,01854</t>
  </si>
  <si>
    <t>979990162R00</t>
  </si>
  <si>
    <t>Poplatek za uložení suti - dřevo+sklo, skupina odpadu 170904</t>
  </si>
  <si>
    <t>kategorie 17 09 04 smíšené stavební a demoliční odpady</t>
  </si>
  <si>
    <t>Odkaz na dem. hmot. položky pořadí 37 : 0,04539</t>
  </si>
  <si>
    <t>Odkaz na dem. hmot. položky pořadí 38 : 0,06912</t>
  </si>
  <si>
    <t>979990181R00</t>
  </si>
  <si>
    <t>Poplatek za uložení suti - PVC podlahová krytina, skupina odpadu 200307</t>
  </si>
  <si>
    <t>kategorie 17 02 03 plasty</t>
  </si>
  <si>
    <t>Odkaz na dem. hmot. položky pořadí 127 : 0,00601</t>
  </si>
  <si>
    <t>Odkaz na dem. hmot. položky pořadí 129 : 0,34930</t>
  </si>
  <si>
    <t>979999978R00</t>
  </si>
  <si>
    <t>Poplatek za recyklaci, beton lehce vyztužený, kusovost do 1600 cm2 (skup.170101)</t>
  </si>
  <si>
    <t>Odkaz na dem. hmot. položky pořadí 32 : 2,39854</t>
  </si>
  <si>
    <t>Odkaz na dem. hmot. položky pořadí 50 : 0,60000</t>
  </si>
  <si>
    <t>979999983R00</t>
  </si>
  <si>
    <t>Poplatek za recyklaci cihel kusovost do 1600 cm2 (skup.170102)</t>
  </si>
  <si>
    <t>Odkaz na dem. hmot. položky pořadí 30 : 7,72920</t>
  </si>
  <si>
    <t>Odkaz na dem. hmot. položky pořadí 31 : 3,17475</t>
  </si>
  <si>
    <t>Odkaz na dem. hmot. položky pořadí 41 : 0,37090</t>
  </si>
  <si>
    <t>Odkaz na dem. hmot. položky pořadí 42 : 0,00603</t>
  </si>
  <si>
    <t>Odkaz na dem. hmot. položky pořadí 43 : 0,00719</t>
  </si>
  <si>
    <t>Odkaz na dem. hmot. položky pořadí 44 : 0,70567</t>
  </si>
  <si>
    <t>Odkaz na dem. hmot. položky pořadí 45 : 1,37214</t>
  </si>
  <si>
    <t>Odkaz na dem. hmot. položky pořadí 46 : 3,31128</t>
  </si>
  <si>
    <t>Odkaz na dem. hmot. položky pořadí 47 : 0,36000</t>
  </si>
  <si>
    <t>Odkaz na dem. hmot. položky pořadí 48 : 1,00000</t>
  </si>
  <si>
    <t>Odkaz na dem. hmot. položky pořadí 49 : 0,95580</t>
  </si>
  <si>
    <t>Odkaz na dem. hmot. položky pořadí 51 : 1,99090</t>
  </si>
  <si>
    <t>Odkaz na dem. hmot. položky pořadí 52 : 33,55722</t>
  </si>
  <si>
    <t>979999984R00</t>
  </si>
  <si>
    <t>Poplatek za recyklaci - tašky, keramika, do 1600 cm2 (skup.170103)</t>
  </si>
  <si>
    <t>Odkaz na dem. hmot. položky pořadí 53 : 8,00960</t>
  </si>
  <si>
    <t>Odkaz na dem. hmot. položky pořadí 33 : 1,90240</t>
  </si>
  <si>
    <t>Odkaz na dem. hmot. položky pořadí 34 : 0,02720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</si>
  <si>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</si>
  <si>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</si>
  <si>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</si>
  <si>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</si>
  <si>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</si>
  <si>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</si>
  <si>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</si>
  <si>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Předpoklad skládka Vsetín</t>
  </si>
  <si>
    <t>979082111R00</t>
  </si>
  <si>
    <t>Vnitrostaveništní doprava suti do 10 m</t>
  </si>
  <si>
    <t>979082121R00</t>
  </si>
  <si>
    <t>Příplatek k vnitrost. dopravě suti za dalších 5 m</t>
  </si>
  <si>
    <t>SUM</t>
  </si>
  <si>
    <t>Poznámky uchazeče k zadání</t>
  </si>
  <si>
    <t>POPUZIV</t>
  </si>
  <si>
    <t>END</t>
  </si>
  <si>
    <t>0051102X</t>
  </si>
  <si>
    <t>Stěhování nábytku</t>
  </si>
  <si>
    <t>Demontáž a montáž keramických tabulí s pojezdem (1 x 2m = 4 ks) do nových tříd + pořízení a montáž (do podhledů) držáků (4 ks) na dataprojektor + pořízení a montáž (do podhledů) držáků (4 ks) na el. plátno pro dataprojektor. Hlavně montáž tabulí a držáků na dataprojektory nejsme schopni sami zajistit zejména z hlediska bezpečného ukotvení do zdi a stropu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</si>
  <si>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</si>
  <si>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</si>
  <si>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</si>
  <si>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</si>
  <si>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</si>
  <si>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</si>
  <si>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</si>
  <si>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</si>
  <si>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</si>
  <si>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</si>
  <si>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</si>
  <si>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</si>
  <si>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</si>
  <si>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</si>
  <si>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</si>
  <si>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</si>
  <si>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</si>
  <si>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</si>
  <si>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</si>
  <si>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</si>
  <si>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</si>
  <si>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</si>
  <si>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</si>
  <si>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</si>
  <si>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Hodnota</t>
  </si>
  <si>
    <t>Nadpis rekapitulace</t>
  </si>
  <si>
    <t>Seznam prací a dodávek elektrotechnických zařízení</t>
  </si>
  <si>
    <t>Akce</t>
  </si>
  <si>
    <t>Změna užívání části dětského domova na základní školu, poz.č. 549, 516/2, k.ú. Vizovice</t>
  </si>
  <si>
    <t>Projekt</t>
  </si>
  <si>
    <t>D1.4 - Zařízení silnoproudé a slaboproudé elektrotechniky</t>
  </si>
  <si>
    <t>Investor</t>
  </si>
  <si>
    <t>Dětský domov a základní škola Vizovice, 3.května 528, 763 12 Vizovice</t>
  </si>
  <si>
    <t>Z. č.</t>
  </si>
  <si>
    <t/>
  </si>
  <si>
    <t>A. č.</t>
  </si>
  <si>
    <t>Smlouva</t>
  </si>
  <si>
    <t>Vypracoval</t>
  </si>
  <si>
    <t>Tomáš Lutonský, Vodní 1972, 760 01 Zlín</t>
  </si>
  <si>
    <t>Kontroloval</t>
  </si>
  <si>
    <t>Datum</t>
  </si>
  <si>
    <t>28.04.2025</t>
  </si>
  <si>
    <t>Zpracovatel</t>
  </si>
  <si>
    <t>Ing. Zuzana Nohelová, Hošťálková 236, 756 22 Hošťálková</t>
  </si>
  <si>
    <t>CÚ</t>
  </si>
  <si>
    <t>2025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</si>
  <si>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</si>
  <si>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</si>
  <si>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</si>
  <si>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</si>
  <si>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</si>
  <si>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</si>
  <si>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</si>
  <si>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0,00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</si>
  <si>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</si>
  <si>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</si>
  <si>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</si>
  <si>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</si>
  <si>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</si>
  <si>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</si>
  <si>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</si>
  <si>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</si>
  <si>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</si>
  <si>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</si>
  <si>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</si>
  <si>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</si>
  <si>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</si>
  <si>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</si>
  <si>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</si>
  <si>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</si>
  <si>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12</t>
  </si>
  <si>
    <t>Procento PM %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</si>
  <si>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</si>
  <si>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</si>
  <si>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</si>
  <si>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</si>
  <si>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</si>
  <si>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</si>
  <si>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</si>
  <si>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0,00%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</si>
  <si>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</si>
  <si>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</si>
  <si>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</si>
  <si>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</si>
  <si>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</si>
  <si>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</si>
  <si>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</si>
  <si>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</si>
  <si>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</si>
  <si>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</si>
  <si>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</si>
  <si>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</si>
  <si>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</si>
  <si>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</si>
  <si>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</si>
  <si>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</si>
  <si>
    <t>Mj</t>
  </si>
  <si>
    <t>Počet</t>
  </si>
  <si>
    <t>Materiál</t>
  </si>
  <si>
    <t>Materiál celkem</t>
  </si>
  <si>
    <t>Montáž celkem</t>
  </si>
  <si>
    <t>Cena</t>
  </si>
  <si>
    <t>Rozváděč R10</t>
  </si>
  <si>
    <t>Rozvodnice zapuštěná oceloplechová, IP30/20, RAL9010, 144modulů, 853x703x125mm, In=160A (ref. výrobek FWU43S)</t>
  </si>
  <si>
    <t>Vypínač 3x80A na lištu DIN</t>
  </si>
  <si>
    <t>Ks</t>
  </si>
  <si>
    <t>Svodič  přepětí typ T2 (C), 4.polový, 12,5kA, koordinace s Rh</t>
  </si>
  <si>
    <t>10B-1N-030A Proudový chránič s nadproudovou ochranou</t>
  </si>
  <si>
    <t>16B-1N-030A Proudový chránič s nadproudovou ochranou</t>
  </si>
  <si>
    <t>10B-1 Jistič MCB</t>
  </si>
  <si>
    <t>Impulzní relé na lištu DIN, 230V/16A</t>
  </si>
  <si>
    <t>1000-16C Propojovací lišta</t>
  </si>
  <si>
    <t>Referenční výrobky Hager z důvodou koordinace se stávajícími prvky v Rh</t>
  </si>
  <si>
    <t>Rozváděč R10 - celkem</t>
  </si>
  <si>
    <t>Rozváděč R11</t>
  </si>
  <si>
    <t>Rozvodnice nástěnná, oceloplechová, s dvířky, trojřadá, 72modulů, IK07, IP44/20, RAL9010, 550x500x161mm, In=160A vč. vývodek (ref.výrobek FWB32)</t>
  </si>
  <si>
    <t>Vypínač 3x40A na lištu DIN</t>
  </si>
  <si>
    <t>16B-1 Jistič MCB</t>
  </si>
  <si>
    <t>Rozváděč R11 - celkem</t>
  </si>
  <si>
    <t>Ústředna melodického zvonění</t>
  </si>
  <si>
    <t>Ústředna melodického zvonění umožňuje ve stanoveném čase zapnutí školního rozhlasu a odvysílání zprávy o přestávce (zprávy jsou součástí dodávky). Na dodané SD kartě jsou připraveny profily zvonění od jednoduchých zvonku, mluvené zprávy až po hudební zprávy s mluveným slovem (např. 30 s hudby / mluvené slovo / 30 s hudby). Hudba se volí z adresáře.Výkon 300W/100V, kapacita až 60ks reproduktorů, součástí dodávky stojánek s mikrofonem. Možno připojit i centrální hodiny. (ref. výrobek D201RQ)</t>
  </si>
  <si>
    <t>Reproduktory pro školní rozhlas s vysokou citlivostí a velmi dobrou srozumitelností mluveného slova. Na čelní straně je černý molitan nebo bílý perforovaný plech  a jsou vyrobeny z plastu bílé barvy. Tyto reproduktory lze objednat i s regulací hlasitosti. Příkon 1,5 , 3 , 6VA, napětí 100V, frekvenční rozsah 200-10000Hz, citlivost 90dB, rozměry 24x24x10cm, nástěnné provedení (ref. výrobek ARS 289, ARS 288))</t>
  </si>
  <si>
    <t>Ústředna melodického zvonění - celkem</t>
  </si>
  <si>
    <t>Dodávky</t>
  </si>
  <si>
    <t>Dodávky - celkem</t>
  </si>
  <si>
    <t>Doplnění rozváděče Rh, jistič 3x20A pro napojení rozváděče R11 (server). Jistič bude stejného výrobce (Hager) jako stávající prvky v rozváděči Rh</t>
  </si>
  <si>
    <t>Svítidla</t>
  </si>
  <si>
    <t xml:space="preserve">A - SVÍTIDLO  LED PANEL ZAPUŠTĚNÁ MONTÁŽ RASTR 600x600 1 x 30W, 4270lm, Ra80, 4000K </t>
  </si>
  <si>
    <t xml:space="preserve">B - SVÍTIDLO LED  ASYMETRICKÉ, ZAPUŠTĚNÁ MONTÁŽ 1 x LED, 60W, 5970lm, Ra84, 4000K  </t>
  </si>
  <si>
    <t>C - SVÍTIDLO NA DRŽÁKU, OSADIT SPODNÍ HRANOU NA ÚROVEŇ SDK LED UV SVÍTIDLO, 18LEDx3W 208x355x55mm, 2,8kg, NASTAVIT NA SVIT BEZ EFEKTŮ</t>
  </si>
  <si>
    <t>D - SVÍTIDLO ZAPUŠTĚNÉ DO STĚNY DO KRABICE ko68 LED, 1,7W, 230V, 3000K, 85x85mm 0,3-0,5m POD STROPEM (svítidlo včetně krabice ko68)</t>
  </si>
  <si>
    <t xml:space="preserve">E - SVÍTIDLO LED  DOWNLIGHT, OPÁLOVÝ KRYT 1 x LED, 15W, 1510lm, ∅195mm, 4000K </t>
  </si>
  <si>
    <t xml:space="preserve">G - SVÍTIDLO LED  DOWNLIGHT, OPÁLOVÝ KRYT 1 x LED, 30W, 3330lm, ∅225mm, 4000K </t>
  </si>
  <si>
    <t xml:space="preserve">N - SVÍTIDLO NOUZOVÉ LED  S PIKTOGRAMEM, NOUZOVÝ REŽIM ZAPUŠTĚNÁ MONTÁŽ, 1x2W, IP20, 60lm, VLASTNÍ ZDROJ, DOBA NEZÁVISLOSTI 3h POZOROVACÍ VZDÁLENOSTÍ 20m </t>
  </si>
  <si>
    <t>ekologická likvidace svítidel</t>
  </si>
  <si>
    <t>Koncové prvky</t>
  </si>
  <si>
    <t>Komplet = strojek + rámeček + kryt</t>
  </si>
  <si>
    <t>Přepínač střídavý (bezšroubové svorky); řazení 6 (do hořlavých podkladů) - komplet</t>
  </si>
  <si>
    <t>Přepínač seriový (bezšroubové svorky); řazení 5 (do hořlavých podkladů) - komplet</t>
  </si>
  <si>
    <t>Spínač jednopólový (bezšroubové svorky); řazení 1, 1So (do hořlavých podkladů) - komplet</t>
  </si>
  <si>
    <t>Ovládač tlačítkový se signálkou (bezšroubové svorky) (do hořlavých podkladů) - komplet</t>
  </si>
  <si>
    <t>Zásuvka jednonásobná (bezšroubové svorky), s ochranným kolíkem, s clonkami; b. bílá - komplet</t>
  </si>
  <si>
    <t>Zásuvka jednonásobná (bezšroubové svorky), s ochranným kolíkem, s clonkami; b. bílá, modul 45 do parapetního žlabu</t>
  </si>
  <si>
    <t>Zásuvka jednonásobná s optickou ochranou proti přepětí, (bezšroubové svorky), s ochranným kolíkem, s clonkami; b. bílá - komplet</t>
  </si>
  <si>
    <t>Zásuvka dvojnásobná (bezšroubové svorky), s ochranným kolíkem, vytočená horní dutina, s clonkami; b. bílá - komplet</t>
  </si>
  <si>
    <t>Zásuvka dvojnásobná s optickou ochranou proti přepětí (bezšroubové svorky), s ochranným kolíkem, vytočená horní dutina, s clonkami; b. bílá - komplet</t>
  </si>
  <si>
    <t>Ventilátor axiální s žaluzií, průměr 125mm, 230V</t>
  </si>
  <si>
    <t>Multifunkční časové relé do krabice, nepotřebuje 0, 1x bezkontaktní triakový výstup 0,7A, výstupní výkon 10-160VA, třívodičové připojení</t>
  </si>
  <si>
    <t>Krabice, trubky, svorky</t>
  </si>
  <si>
    <t>KP 67/2 krabice přístrojová</t>
  </si>
  <si>
    <t>KO 68  krabice hluboká</t>
  </si>
  <si>
    <t>KO 97/5 krabice odbočná</t>
  </si>
  <si>
    <t>Krabice do parapetního kanálu</t>
  </si>
  <si>
    <t>Krabice povrchová, svorkovací, montáž nad podhledem</t>
  </si>
  <si>
    <t>SVORKOVNICE KRABICOVÁ</t>
  </si>
  <si>
    <t>273-112 2x1-2,5mm2</t>
  </si>
  <si>
    <t>273-104 3x1-2,5mm2</t>
  </si>
  <si>
    <t>273-102 4x1-2,5mm2</t>
  </si>
  <si>
    <t>273-105 5x1-2,5mm2</t>
  </si>
  <si>
    <t>273-103 8x1-2,5mm2</t>
  </si>
  <si>
    <t xml:space="preserve">1423E monoflex, PVC </t>
  </si>
  <si>
    <t>Kabelový žlab 62/50 vč. víka, držáků, spojek</t>
  </si>
  <si>
    <t>Kabelový žlab 125/50 vč. víka, držáků, spojek</t>
  </si>
  <si>
    <t>Parapetní kabelový žlab dvoukomorový 160/65, vč. spojek, víka, kotvení</t>
  </si>
  <si>
    <t>kabelové úchyty - "uši"</t>
  </si>
  <si>
    <t>KABEL SILOVÝ,IZOLACE PVC BEZ VODIČE PE</t>
  </si>
  <si>
    <t>CYKY-O 2x1.5 mm2 , pevně</t>
  </si>
  <si>
    <t>CYKY-O 3x1.5 mm2 , pevně</t>
  </si>
  <si>
    <t>CYKY-J 3x1.5 mm2 , pevně</t>
  </si>
  <si>
    <t>CYKY-J 3x2.5 mm2 , pevně</t>
  </si>
  <si>
    <t>CYKY-J 5x4 mm2 , pevně</t>
  </si>
  <si>
    <t>VODIČ JEDNOŽILOVÝ OHEBNÝ (CYA)</t>
  </si>
  <si>
    <t>H07V-K 6   mm2 , pevně</t>
  </si>
  <si>
    <t>H07V-K 16   mm2 , pevně</t>
  </si>
  <si>
    <t>H07V-K 25   mm2 , pevně</t>
  </si>
  <si>
    <t>ZEMNÍCÍ SVORKA</t>
  </si>
  <si>
    <t>ZSA16 zemnicí svorka na potrubí</t>
  </si>
  <si>
    <t>Cu pás.ZS16 Pásek uzemňovací Cu, 0.5m</t>
  </si>
  <si>
    <t>HOP - hlavní ochranná přípojnice</t>
  </si>
  <si>
    <t>SLABOPROUDÉ ROZVODY</t>
  </si>
  <si>
    <t>Rozvaděč - velikost rack skříně 4U, rozměry 252 × 600 × 440 mm (V×Š×H), materiál ocel, cable management a odvětrávání, perforované čelo, přední dvířka, zámek a odnímatelné bočnice, hmotnost 11 kg, šedá barva, montáž pod stropem</t>
  </si>
  <si>
    <t>IP dveřní kamerová jednotka, numerická klávesnice pro přímou volbu, kamera 1.3 Mpix s IR LED přísvitem, materiál kov, barva nerez, bez jmenovky , komprese H.264 , web server, komunikace TCP/IP , možnost nahrání zprávy, stupeň krytí IP54, podpora dveřního zámku, úhel záběru D: 95° ,podpora aplikace CMOB (při použití i vnitřní jednotky), napájení DC12V/2A, rozměry 376 x 151 x 60mm, hmotnost 1600 g, spotřeba do 1W (stand-by) až max. 10W (v provozu), provozní teplota - 20°C až 60°C , vnitřní paměť 128 MB, čtečka RFID</t>
  </si>
  <si>
    <t xml:space="preserve">Zápustná instalační krabice pro venkovní panel CP-UNB-CP21M, Rozměry: 361mm x 134mm x 60mm </t>
  </si>
  <si>
    <t>IP vnitřní videomonitor,  7" barevný dotykový LCD displej, materiál plast, barva černá, komprese H.264, komunikace TCP/IP, dotyková tlačítka, podpora SD karty, podpora více dveřních jednotek a IP kamer, záznam snímků nebo videa, interkom v rámci více monitorů (max. 6), 1x RJ45, ovládání dveřního zámku, napájení DC12V/0.6A, rozměry 220 x 153 x 23mm, spotřeba do 1W (stand-by) až max. 10W (v provozu)</t>
  </si>
  <si>
    <t>Zásuvka HDMI,  b. bílá - komplet</t>
  </si>
  <si>
    <t>Zásuvka PC, konektory RJ45, dvojitá, zapojen 1 port,  b. bílá - komplet</t>
  </si>
  <si>
    <t>Zásuvka PC, konektory RJ45, dvojitá, zapojen 1 port,  b. bílá - komplet - do parapetního kanálu</t>
  </si>
  <si>
    <t>UTPCat6</t>
  </si>
  <si>
    <t>kabel HDMI délka 15m</t>
  </si>
  <si>
    <t>UKONČENÍ  VODIČŮ V ROZVADĚČÍCH</t>
  </si>
  <si>
    <t xml:space="preserve"> Do   2,5 mm2</t>
  </si>
  <si>
    <t xml:space="preserve"> Do   4 mm2</t>
  </si>
  <si>
    <t xml:space="preserve"> Do   25 mm2</t>
  </si>
  <si>
    <t>Ukončení vodičů izolovaných s označením a zapojením na svorkovnici s otevřením a uzavřením krytu</t>
  </si>
  <si>
    <t xml:space="preserve"> do 2,5 mm2</t>
  </si>
  <si>
    <t>Ukončení kabelů UTPCat6</t>
  </si>
  <si>
    <t>konektor RJ45</t>
  </si>
  <si>
    <t>Montáž rozvodnic oceloplechových nebo plastových běžných, zapuštěných, hmotnosti</t>
  </si>
  <si>
    <t xml:space="preserve"> do 100 kg</t>
  </si>
  <si>
    <t>Montáž rozvodnic oceloplechových nebo plastových běžných, nástěnných, hmotnosti</t>
  </si>
  <si>
    <t xml:space="preserve"> do 50 kg</t>
  </si>
  <si>
    <t>VRTÁNÍ KAPES VE ZDIVU</t>
  </si>
  <si>
    <t>CIHELNEM PRO KRABICE</t>
  </si>
  <si>
    <t>D70 mm</t>
  </si>
  <si>
    <t>D120mm</t>
  </si>
  <si>
    <t>VYSEKANI RYH VE ZDIVU</t>
  </si>
  <si>
    <t>CIHELNEM, STĚNY - HLOUBKA 50mm</t>
  </si>
  <si>
    <t xml:space="preserve"> Sire 70 mm</t>
  </si>
  <si>
    <t xml:space="preserve"> Sire 100 mm</t>
  </si>
  <si>
    <t>OMITKA RYH VE STENACH MALTOU</t>
  </si>
  <si>
    <t xml:space="preserve"> Sire do 150 mm</t>
  </si>
  <si>
    <t>POŽÁRNÍ UCPÁVKY</t>
  </si>
  <si>
    <t>akrylátový protipožární tmel - kbelík 10l - aplikace certifikovanou firmou, součástí dodávky je označení ucpávky</t>
  </si>
  <si>
    <t>HODINOVE ZUCTOVACI SAZBY</t>
  </si>
  <si>
    <t>Zapojení zařízení jiných profesí - 2x klimatizační jednotka, 1x pisoárové splachovače, ventilátory na odsávání WC - 3ks</t>
  </si>
  <si>
    <t>hod</t>
  </si>
  <si>
    <t>Přepojení stávajících SLP zařízení - přemístění stávající wi-fi</t>
  </si>
  <si>
    <t>Stěhování stávajícího serveru - odpojení kabeláže, stěhování, zapojení kabeláže (z m.č. 1.27 do m.č. 1.26)</t>
  </si>
  <si>
    <t>Přeložení stávající trasy SLP kabelů v m.č.1.27 a její zaústění do m.č.1.26</t>
  </si>
  <si>
    <t>Přeložení stávající trasy SLP kabelů v m.č.1.34</t>
  </si>
  <si>
    <t>Dokumentace skutečného provedení stavby</t>
  </si>
  <si>
    <t>Měření osvětlení, vypracování protokolu</t>
  </si>
  <si>
    <t>Odpojení, demontáže, naložení, odvoz, likvidace staré elektroinstalace a osvětlení</t>
  </si>
  <si>
    <t>KOORDINACE POSTUPU PRACI</t>
  </si>
  <si>
    <t xml:space="preserve"> S ostatnimi profesemi</t>
  </si>
  <si>
    <t xml:space="preserve"> S investorem</t>
  </si>
  <si>
    <t>PROVEDENI REVIZNICH ZKOUSEK</t>
  </si>
  <si>
    <t>DLE ČSN 33 2000-6 ed.2</t>
  </si>
  <si>
    <t xml:space="preserve"> Revizni technik</t>
  </si>
  <si>
    <t>Podružný materiál</t>
  </si>
  <si>
    <t>Elektromontáže - celkem</t>
  </si>
  <si>
    <t>3.května 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</si>
</sst>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3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30" xfId="0" applyNumberFormat="1" applyFont="1" applyFill="1" applyBorder="1" applyAlignment="1">
      <alignment vertical="center"/>
    </xf>
    <xf numFmtId="4" fontId="8" fillId="5" borderId="31" xfId="0" applyNumberFormat="1" applyFont="1" applyFill="1" applyBorder="1" applyAlignment="1">
      <alignment vertical="center" wrapText="1"/>
    </xf>
    <xf numFmtId="4" fontId="11" fillId="5" borderId="32" xfId="0" applyNumberFormat="1" applyFont="1" applyFill="1" applyBorder="1" applyAlignment="1">
      <alignment horizontal="center" vertical="center" wrapText="1" shrinkToFit="1"/>
    </xf>
    <xf numFmtId="4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vertical="center" wrapText="1" shrinkToFit="1"/>
    </xf>
    <xf numFmtId="4" fontId="9" fillId="0" borderId="35" xfId="0" applyNumberFormat="1" applyFont="1" applyBorder="1" applyAlignment="1">
      <alignment vertical="center" shrinkToFit="1"/>
    </xf>
    <xf numFmtId="3" fontId="9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8" fillId="0" borderId="33" xfId="0" applyNumberFormat="1" applyFont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164" fontId="8" fillId="0" borderId="35" xfId="0" applyNumberFormat="1" applyFont="1" applyBorder="1" applyAlignment="1">
      <alignment vertical="center"/>
    </xf>
    <xf numFmtId="164" fontId="8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3" borderId="39" xfId="0" applyNumberFormat="1" applyFont="1" applyFill="1" applyBorder="1" applyAlignment="1">
      <alignment horizontal="center" vertical="center"/>
    </xf>
    <xf numFmtId="4" fontId="8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9" fillId="3" borderId="0" xfId="0" applyNumberFormat="1" applyFont="1" applyFill="1" applyAlignment="1">
      <alignment vertical="top" shrinkToFit="1"/>
    </xf>
    <xf numFmtId="0" fontId="9" fillId="3" borderId="29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5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40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49" fontId="9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8" fillId="0" borderId="33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9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9" fontId="22" fillId="6" borderId="47" xfId="2" applyNumberFormat="1" applyFont="1" applyFill="1" applyBorder="1" applyAlignment="1">
      <alignment horizontal="left"/>
    </xf>
    <xf numFmtId="0" fontId="1" fillId="0" borderId="47" xfId="2" applyBorder="1"/>
    <xf numFmtId="0" fontId="1" fillId="0" borderId="0" xfId="2"/>
    <xf numFmtId="49" fontId="23" fillId="7" borderId="47" xfId="2" applyNumberFormat="1" applyFont="1" applyFill="1" applyBorder="1" applyAlignment="1">
      <alignment horizontal="left"/>
    </xf>
    <xf numFmtId="49" fontId="24" fillId="8" borderId="47" xfId="2" applyNumberFormat="1" applyFont="1" applyFill="1" applyBorder="1" applyAlignment="1">
      <alignment horizontal="left"/>
    </xf>
    <xf numFmtId="49" fontId="22" fillId="9" borderId="47" xfId="2" applyNumberFormat="1" applyFont="1" applyFill="1" applyBorder="1" applyAlignment="1">
      <alignment horizontal="left"/>
    </xf>
    <xf numFmtId="49" fontId="25" fillId="10" borderId="47" xfId="2" applyNumberFormat="1" applyFont="1" applyFill="1" applyBorder="1" applyAlignment="1">
      <alignment horizontal="left"/>
    </xf>
    <xf numFmtId="49" fontId="22" fillId="6" borderId="47" xfId="2" applyNumberFormat="1" applyFont="1" applyFill="1" applyBorder="1" applyAlignment="1">
      <alignment horizontal="left" wrapText="1"/>
    </xf>
    <xf numFmtId="49" fontId="1" fillId="0" borderId="0" xfId="2" applyNumberFormat="1"/>
    <xf numFmtId="4" fontId="22" fillId="6" borderId="47" xfId="2" applyNumberFormat="1" applyFont="1" applyFill="1" applyBorder="1" applyAlignment="1">
      <alignment horizontal="left"/>
    </xf>
    <xf numFmtId="4" fontId="24" fillId="8" borderId="47" xfId="2" applyNumberFormat="1" applyFont="1" applyFill="1" applyBorder="1" applyAlignment="1">
      <alignment horizontal="right"/>
    </xf>
    <xf numFmtId="4" fontId="22" fillId="9" borderId="47" xfId="2" applyNumberFormat="1" applyFont="1" applyFill="1" applyBorder="1" applyAlignment="1">
      <alignment horizontal="right"/>
    </xf>
    <xf numFmtId="4" fontId="25" fillId="10" borderId="47" xfId="2" applyNumberFormat="1" applyFont="1" applyFill="1" applyBorder="1" applyAlignment="1">
      <alignment horizontal="right"/>
    </xf>
    <xf numFmtId="4" fontId="23" fillId="7" borderId="47" xfId="2" applyNumberFormat="1" applyFont="1" applyFill="1" applyBorder="1" applyAlignment="1">
      <alignment horizontal="right"/>
    </xf>
    <xf numFmtId="4" fontId="1" fillId="0" borderId="0" xfId="2" applyNumberFormat="1"/>
    <xf numFmtId="4" fontId="22" fillId="9" borderId="47" xfId="2" applyNumberFormat="1" applyFont="1" applyFill="1" applyBorder="1" applyAlignment="1">
      <alignment horizontal="left"/>
    </xf>
    <xf numFmtId="4" fontId="23" fillId="7" borderId="47" xfId="2" applyNumberFormat="1" applyFont="1" applyFill="1" applyBorder="1" applyAlignment="1">
      <alignment horizontal="left"/>
    </xf>
    <xf numFmtId="49" fontId="26" fillId="11" borderId="47" xfId="2" applyNumberFormat="1" applyFont="1" applyFill="1" applyBorder="1" applyAlignment="1">
      <alignment horizontal="left"/>
    </xf>
    <xf numFmtId="4" fontId="26" fillId="11" borderId="47" xfId="2" applyNumberFormat="1" applyFont="1" applyFill="1" applyBorder="1" applyAlignment="1">
      <alignment horizontal="right"/>
    </xf>
  </cellXfs>
  <cellStyles count="3">
    <cellStyle name="Normální" xfId="0" builtinId="0"/>
    <cellStyle name="normální 2" xfId="1" xr:uid="{00000000-0005-0000-0000-000001000000}"/>
    <cellStyle name="Normální 3" xfId="2" xr:uid="{E157420A-9F16-4098-90EA-137CC13093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D7" sqref="D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24</v>
      </c>
      <c r="C2" s="77"/>
      <c r="D2" s="78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45</v>
      </c>
      <c r="E5" s="223"/>
      <c r="F5" s="223"/>
      <c r="G5" s="223"/>
      <c r="H5" s="18" t="s">
        <v>42</v>
      </c>
      <c r="I5" s="85" t="s">
        <v>48</v>
      </c>
      <c r="J5" s="8"/>
    </row>
    <row r="6" spans="1:15" ht="15.75" customHeight="1" x14ac:dyDescent="0.2">
      <c r="A6" s="2"/>
      <c r="B6" s="28"/>
      <c r="C6" s="55"/>
      <c r="D6" s="224" t="s">
        <v>989</v>
      </c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47</v>
      </c>
      <c r="E7" s="226" t="s">
        <v>46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SUMIF(F56:F80,A16,I56:I80)+SUMIF(F56:F80,"PSU",I56:I80)</f>
        <v>0</v>
      </c>
      <c r="J16" s="20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SUMIF(F56:F80,A17,I56:I80)</f>
        <v>0</v>
      </c>
      <c r="J17" s="20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SUMIF(F56:F80,A18,I56:I80)</f>
        <v>0</v>
      </c>
      <c r="J18" s="208"/>
    </row>
    <row r="19" spans="1:10" ht="23.25" customHeight="1" x14ac:dyDescent="0.2">
      <c r="A19" s="139" t="s">
        <v>115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SUMIF(F56:F80,A19,I56:I80)</f>
        <v>0</v>
      </c>
      <c r="J19" s="208"/>
    </row>
    <row r="20" spans="1:10" ht="23.25" customHeight="1" x14ac:dyDescent="0.2">
      <c r="A20" s="139" t="s">
        <v>116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SUMIF(F56:F80,A20,I56:I80)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199"/>
      <c r="D39" s="199"/>
      <c r="E39" s="199"/>
      <c r="F39" s="100" t="e">
        <f>'01 01 Pol'!AE488+#REF!+'01 03 Pol'!AE27</f>
        <v>#REF!</v>
      </c>
      <c r="G39" s="101" t="e">
        <f>'01 01 Pol'!AF488+#REF!+'01 03 Pol'!AF27</f>
        <v>#REF!</v>
      </c>
      <c r="H39" s="102" t="e">
        <f>(F39*SazbaDPH1/100)+(G39*SazbaDPH2/100)</f>
        <v>#REF!</v>
      </c>
      <c r="I39" s="102" t="e">
        <f>F39+G39+H39</f>
        <v>#REF!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9">
        <v>2</v>
      </c>
      <c r="B40" s="104" t="s">
        <v>50</v>
      </c>
      <c r="C40" s="200" t="s">
        <v>44</v>
      </c>
      <c r="D40" s="200"/>
      <c r="E40" s="200"/>
      <c r="F40" s="105">
        <f>'01 01 Pol'!AE488+'01 02 Rek'!B26+'01 03 Pol'!AE27</f>
        <v>0</v>
      </c>
      <c r="G40" s="106">
        <f>'01 01 Pol'!AF488+'01 02 Rek'!B25+'01 03 Pol'!AF27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customHeight="1" x14ac:dyDescent="0.2">
      <c r="A41" s="89">
        <v>3</v>
      </c>
      <c r="B41" s="108" t="s">
        <v>50</v>
      </c>
      <c r="C41" s="199" t="s">
        <v>51</v>
      </c>
      <c r="D41" s="199"/>
      <c r="E41" s="199"/>
      <c r="F41" s="109">
        <f>'01 01 Pol'!AE488</f>
        <v>0</v>
      </c>
      <c r="G41" s="102">
        <f>'01 01 Pol'!AF488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10" ht="25.5" customHeight="1" x14ac:dyDescent="0.2">
      <c r="A42" s="89">
        <v>3</v>
      </c>
      <c r="B42" s="108" t="s">
        <v>52</v>
      </c>
      <c r="C42" s="199" t="s">
        <v>53</v>
      </c>
      <c r="D42" s="199"/>
      <c r="E42" s="199"/>
      <c r="F42" s="109">
        <f>'01 02 Rek'!B26</f>
        <v>0</v>
      </c>
      <c r="G42" s="102">
        <f>'01 02 Rek'!B25</f>
        <v>0</v>
      </c>
      <c r="H42" s="102">
        <f>(F42*SazbaDPH1/100)+(G42*SazbaDPH2/100)</f>
        <v>0</v>
      </c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">
      <c r="A43" s="89">
        <v>3</v>
      </c>
      <c r="B43" s="108" t="s">
        <v>54</v>
      </c>
      <c r="C43" s="199" t="s">
        <v>55</v>
      </c>
      <c r="D43" s="199"/>
      <c r="E43" s="199"/>
      <c r="F43" s="109">
        <f>'01 03 Pol'!AE27</f>
        <v>0</v>
      </c>
      <c r="G43" s="102">
        <f>'01 03 Pol'!AF27</f>
        <v>0</v>
      </c>
      <c r="H43" s="102">
        <f>(F43*SazbaDPH1/100)+(G43*SazbaDPH2/100)</f>
        <v>0</v>
      </c>
      <c r="I43" s="102">
        <f>F43+G43+H43</f>
        <v>0</v>
      </c>
      <c r="J43" s="103" t="str">
        <f>IF(_xlfn.SINGLE(CenaCelkemVypocet)=0,"",I43/_xlfn.SINGLE(CenaCelkemVypocet)*100)</f>
        <v/>
      </c>
    </row>
    <row r="44" spans="1:10" ht="25.5" customHeight="1" x14ac:dyDescent="0.2">
      <c r="A44" s="89"/>
      <c r="B44" s="196" t="s">
        <v>56</v>
      </c>
      <c r="C44" s="197"/>
      <c r="D44" s="197"/>
      <c r="E44" s="198"/>
      <c r="F44" s="110">
        <f>SUM(F41:F43)</f>
        <v>0</v>
      </c>
      <c r="G44" s="110">
        <f t="shared" ref="G44:I44" si="1">SUM(G41:G43)</f>
        <v>0</v>
      </c>
      <c r="H44" s="110">
        <f t="shared" si="1"/>
        <v>0</v>
      </c>
      <c r="I44" s="110">
        <f t="shared" si="1"/>
        <v>0</v>
      </c>
      <c r="J44" s="111">
        <f>SUMIF(A39:A43,"=1",J39:J43)</f>
        <v>0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62</v>
      </c>
      <c r="B49" t="s">
        <v>64</v>
      </c>
    </row>
    <row r="50" spans="1:10" x14ac:dyDescent="0.2">
      <c r="A50" t="s">
        <v>62</v>
      </c>
      <c r="B50" t="s">
        <v>65</v>
      </c>
    </row>
    <row r="53" spans="1:10" ht="15.75" x14ac:dyDescent="0.25">
      <c r="B53" s="120" t="s">
        <v>66</v>
      </c>
    </row>
    <row r="55" spans="1:10" ht="25.5" customHeight="1" x14ac:dyDescent="0.2">
      <c r="A55" s="122"/>
      <c r="B55" s="125" t="s">
        <v>18</v>
      </c>
      <c r="C55" s="125" t="s">
        <v>6</v>
      </c>
      <c r="D55" s="126"/>
      <c r="E55" s="126"/>
      <c r="F55" s="127" t="s">
        <v>67</v>
      </c>
      <c r="G55" s="127"/>
      <c r="H55" s="127"/>
      <c r="I55" s="127" t="s">
        <v>31</v>
      </c>
      <c r="J55" s="127" t="s">
        <v>0</v>
      </c>
    </row>
    <row r="56" spans="1:10" ht="36.75" customHeight="1" x14ac:dyDescent="0.2">
      <c r="A56" s="123"/>
      <c r="B56" s="128" t="s">
        <v>68</v>
      </c>
      <c r="C56" s="194" t="s">
        <v>69</v>
      </c>
      <c r="D56" s="195"/>
      <c r="E56" s="195"/>
      <c r="F56" s="135" t="s">
        <v>26</v>
      </c>
      <c r="G56" s="136"/>
      <c r="H56" s="136"/>
      <c r="I56" s="136">
        <f>'01 01 Pol'!G8</f>
        <v>0</v>
      </c>
      <c r="J56" s="132" t="str">
        <f>IF(I81=0,"",I56/I81*100)</f>
        <v/>
      </c>
    </row>
    <row r="57" spans="1:10" ht="36.75" customHeight="1" x14ac:dyDescent="0.2">
      <c r="A57" s="123"/>
      <c r="B57" s="128" t="s">
        <v>70</v>
      </c>
      <c r="C57" s="194" t="s">
        <v>71</v>
      </c>
      <c r="D57" s="195"/>
      <c r="E57" s="195"/>
      <c r="F57" s="135" t="s">
        <v>26</v>
      </c>
      <c r="G57" s="136"/>
      <c r="H57" s="136"/>
      <c r="I57" s="136">
        <f>'01 01 Pol'!G34</f>
        <v>0</v>
      </c>
      <c r="J57" s="132" t="str">
        <f>IF(I81=0,"",I57/I81*100)</f>
        <v/>
      </c>
    </row>
    <row r="58" spans="1:10" ht="36.75" customHeight="1" x14ac:dyDescent="0.2">
      <c r="A58" s="123"/>
      <c r="B58" s="128" t="s">
        <v>72</v>
      </c>
      <c r="C58" s="194" t="s">
        <v>73</v>
      </c>
      <c r="D58" s="195"/>
      <c r="E58" s="195"/>
      <c r="F58" s="135" t="s">
        <v>26</v>
      </c>
      <c r="G58" s="136"/>
      <c r="H58" s="136"/>
      <c r="I58" s="136">
        <f>'01 01 Pol'!G40</f>
        <v>0</v>
      </c>
      <c r="J58" s="132" t="str">
        <f>IF(I81=0,"",I58/I81*100)</f>
        <v/>
      </c>
    </row>
    <row r="59" spans="1:10" ht="36.75" customHeight="1" x14ac:dyDescent="0.2">
      <c r="A59" s="123"/>
      <c r="B59" s="128" t="s">
        <v>74</v>
      </c>
      <c r="C59" s="194" t="s">
        <v>75</v>
      </c>
      <c r="D59" s="195"/>
      <c r="E59" s="195"/>
      <c r="F59" s="135" t="s">
        <v>26</v>
      </c>
      <c r="G59" s="136"/>
      <c r="H59" s="136"/>
      <c r="I59" s="136">
        <f>'01 01 Pol'!G83</f>
        <v>0</v>
      </c>
      <c r="J59" s="132" t="str">
        <f>IF(I81=0,"",I59/I81*100)</f>
        <v/>
      </c>
    </row>
    <row r="60" spans="1:10" ht="36.75" customHeight="1" x14ac:dyDescent="0.2">
      <c r="A60" s="123"/>
      <c r="B60" s="128" t="s">
        <v>76</v>
      </c>
      <c r="C60" s="194" t="s">
        <v>77</v>
      </c>
      <c r="D60" s="195"/>
      <c r="E60" s="195"/>
      <c r="F60" s="135" t="s">
        <v>26</v>
      </c>
      <c r="G60" s="136"/>
      <c r="H60" s="136"/>
      <c r="I60" s="136">
        <f>'01 01 Pol'!G89</f>
        <v>0</v>
      </c>
      <c r="J60" s="132" t="str">
        <f>IF(I81=0,"",I60/I81*100)</f>
        <v/>
      </c>
    </row>
    <row r="61" spans="1:10" ht="36.75" customHeight="1" x14ac:dyDescent="0.2">
      <c r="A61" s="123"/>
      <c r="B61" s="128" t="s">
        <v>78</v>
      </c>
      <c r="C61" s="194" t="s">
        <v>79</v>
      </c>
      <c r="D61" s="195"/>
      <c r="E61" s="195"/>
      <c r="F61" s="135" t="s">
        <v>26</v>
      </c>
      <c r="G61" s="136"/>
      <c r="H61" s="136"/>
      <c r="I61" s="136">
        <f>'01 01 Pol'!G92</f>
        <v>0</v>
      </c>
      <c r="J61" s="132" t="str">
        <f>IF(I81=0,"",I61/I81*100)</f>
        <v/>
      </c>
    </row>
    <row r="62" spans="1:10" ht="36.75" customHeight="1" x14ac:dyDescent="0.2">
      <c r="A62" s="123"/>
      <c r="B62" s="128" t="s">
        <v>80</v>
      </c>
      <c r="C62" s="194" t="s">
        <v>81</v>
      </c>
      <c r="D62" s="195"/>
      <c r="E62" s="195"/>
      <c r="F62" s="135" t="s">
        <v>26</v>
      </c>
      <c r="G62" s="136"/>
      <c r="H62" s="136"/>
      <c r="I62" s="136">
        <f>'01 01 Pol'!G209</f>
        <v>0</v>
      </c>
      <c r="J62" s="132" t="str">
        <f>IF(I81=0,"",I62/I81*100)</f>
        <v/>
      </c>
    </row>
    <row r="63" spans="1:10" ht="36.75" customHeight="1" x14ac:dyDescent="0.2">
      <c r="A63" s="123"/>
      <c r="B63" s="128" t="s">
        <v>82</v>
      </c>
      <c r="C63" s="194" t="s">
        <v>83</v>
      </c>
      <c r="D63" s="195"/>
      <c r="E63" s="195"/>
      <c r="F63" s="135" t="s">
        <v>27</v>
      </c>
      <c r="G63" s="136"/>
      <c r="H63" s="136"/>
      <c r="I63" s="136">
        <f>'01 01 Pol'!G211</f>
        <v>0</v>
      </c>
      <c r="J63" s="132" t="str">
        <f>IF(I81=0,"",I63/I81*100)</f>
        <v/>
      </c>
    </row>
    <row r="64" spans="1:10" ht="36.75" customHeight="1" x14ac:dyDescent="0.2">
      <c r="A64" s="123"/>
      <c r="B64" s="128" t="s">
        <v>84</v>
      </c>
      <c r="C64" s="194" t="s">
        <v>85</v>
      </c>
      <c r="D64" s="195"/>
      <c r="E64" s="195"/>
      <c r="F64" s="135" t="s">
        <v>27</v>
      </c>
      <c r="G64" s="136"/>
      <c r="H64" s="136"/>
      <c r="I64" s="136">
        <f>'01 01 Pol'!G216</f>
        <v>0</v>
      </c>
      <c r="J64" s="132" t="str">
        <f>IF(I81=0,"",I64/I81*100)</f>
        <v/>
      </c>
    </row>
    <row r="65" spans="1:10" ht="36.75" customHeight="1" x14ac:dyDescent="0.2">
      <c r="A65" s="123"/>
      <c r="B65" s="128" t="s">
        <v>86</v>
      </c>
      <c r="C65" s="194" t="s">
        <v>87</v>
      </c>
      <c r="D65" s="195"/>
      <c r="E65" s="195"/>
      <c r="F65" s="135" t="s">
        <v>27</v>
      </c>
      <c r="G65" s="136"/>
      <c r="H65" s="136"/>
      <c r="I65" s="136">
        <f>'01 01 Pol'!G220</f>
        <v>0</v>
      </c>
      <c r="J65" s="132" t="str">
        <f>IF(I81=0,"",I65/I81*100)</f>
        <v/>
      </c>
    </row>
    <row r="66" spans="1:10" ht="36.75" customHeight="1" x14ac:dyDescent="0.2">
      <c r="A66" s="123"/>
      <c r="B66" s="128" t="s">
        <v>88</v>
      </c>
      <c r="C66" s="194" t="s">
        <v>89</v>
      </c>
      <c r="D66" s="195"/>
      <c r="E66" s="195"/>
      <c r="F66" s="135" t="s">
        <v>27</v>
      </c>
      <c r="G66" s="136"/>
      <c r="H66" s="136"/>
      <c r="I66" s="136">
        <f>'01 01 Pol'!G223</f>
        <v>0</v>
      </c>
      <c r="J66" s="132" t="str">
        <f>IF(I81=0,"",I66/I81*100)</f>
        <v/>
      </c>
    </row>
    <row r="67" spans="1:10" ht="36.75" customHeight="1" x14ac:dyDescent="0.2">
      <c r="A67" s="123"/>
      <c r="B67" s="128" t="s">
        <v>90</v>
      </c>
      <c r="C67" s="194" t="s">
        <v>91</v>
      </c>
      <c r="D67" s="195"/>
      <c r="E67" s="195"/>
      <c r="F67" s="135" t="s">
        <v>27</v>
      </c>
      <c r="G67" s="136"/>
      <c r="H67" s="136"/>
      <c r="I67" s="136">
        <f>'01 01 Pol'!G243</f>
        <v>0</v>
      </c>
      <c r="J67" s="132" t="str">
        <f>IF(I81=0,"",I67/I81*100)</f>
        <v/>
      </c>
    </row>
    <row r="68" spans="1:10" ht="36.75" customHeight="1" x14ac:dyDescent="0.2">
      <c r="A68" s="123"/>
      <c r="B68" s="128" t="s">
        <v>92</v>
      </c>
      <c r="C68" s="194" t="s">
        <v>93</v>
      </c>
      <c r="D68" s="195"/>
      <c r="E68" s="195"/>
      <c r="F68" s="135" t="s">
        <v>27</v>
      </c>
      <c r="G68" s="136"/>
      <c r="H68" s="136"/>
      <c r="I68" s="136">
        <f>'01 01 Pol'!G250</f>
        <v>0</v>
      </c>
      <c r="J68" s="132" t="str">
        <f>IF(I81=0,"",I68/I81*100)</f>
        <v/>
      </c>
    </row>
    <row r="69" spans="1:10" ht="36.75" customHeight="1" x14ac:dyDescent="0.2">
      <c r="A69" s="123"/>
      <c r="B69" s="128" t="s">
        <v>94</v>
      </c>
      <c r="C69" s="194" t="s">
        <v>95</v>
      </c>
      <c r="D69" s="195"/>
      <c r="E69" s="195"/>
      <c r="F69" s="135" t="s">
        <v>27</v>
      </c>
      <c r="G69" s="136"/>
      <c r="H69" s="136"/>
      <c r="I69" s="136">
        <f>'01 01 Pol'!G257</f>
        <v>0</v>
      </c>
      <c r="J69" s="132" t="str">
        <f>IF(I81=0,"",I69/I81*100)</f>
        <v/>
      </c>
    </row>
    <row r="70" spans="1:10" ht="36.75" customHeight="1" x14ac:dyDescent="0.2">
      <c r="A70" s="123"/>
      <c r="B70" s="128" t="s">
        <v>96</v>
      </c>
      <c r="C70" s="194" t="s">
        <v>97</v>
      </c>
      <c r="D70" s="195"/>
      <c r="E70" s="195"/>
      <c r="F70" s="135" t="s">
        <v>27</v>
      </c>
      <c r="G70" s="136"/>
      <c r="H70" s="136"/>
      <c r="I70" s="136">
        <f>'01 01 Pol'!G265</f>
        <v>0</v>
      </c>
      <c r="J70" s="132" t="str">
        <f>IF(I81=0,"",I70/I81*100)</f>
        <v/>
      </c>
    </row>
    <row r="71" spans="1:10" ht="36.75" customHeight="1" x14ac:dyDescent="0.2">
      <c r="A71" s="123"/>
      <c r="B71" s="128" t="s">
        <v>98</v>
      </c>
      <c r="C71" s="194" t="s">
        <v>99</v>
      </c>
      <c r="D71" s="195"/>
      <c r="E71" s="195"/>
      <c r="F71" s="135" t="s">
        <v>27</v>
      </c>
      <c r="G71" s="136"/>
      <c r="H71" s="136"/>
      <c r="I71" s="136">
        <f>'01 01 Pol'!G311</f>
        <v>0</v>
      </c>
      <c r="J71" s="132" t="str">
        <f>IF(I81=0,"",I71/I81*100)</f>
        <v/>
      </c>
    </row>
    <row r="72" spans="1:10" ht="36.75" customHeight="1" x14ac:dyDescent="0.2">
      <c r="A72" s="123"/>
      <c r="B72" s="128" t="s">
        <v>100</v>
      </c>
      <c r="C72" s="194" t="s">
        <v>101</v>
      </c>
      <c r="D72" s="195"/>
      <c r="E72" s="195"/>
      <c r="F72" s="135" t="s">
        <v>27</v>
      </c>
      <c r="G72" s="136"/>
      <c r="H72" s="136"/>
      <c r="I72" s="136">
        <f>'01 01 Pol'!G336</f>
        <v>0</v>
      </c>
      <c r="J72" s="132" t="str">
        <f>IF(I81=0,"",I72/I81*100)</f>
        <v/>
      </c>
    </row>
    <row r="73" spans="1:10" ht="36.75" customHeight="1" x14ac:dyDescent="0.2">
      <c r="A73" s="123"/>
      <c r="B73" s="128" t="s">
        <v>102</v>
      </c>
      <c r="C73" s="194" t="s">
        <v>103</v>
      </c>
      <c r="D73" s="195"/>
      <c r="E73" s="195"/>
      <c r="F73" s="135" t="s">
        <v>27</v>
      </c>
      <c r="G73" s="136"/>
      <c r="H73" s="136"/>
      <c r="I73" s="136">
        <f>'01 01 Pol'!G369</f>
        <v>0</v>
      </c>
      <c r="J73" s="132" t="str">
        <f>IF(I81=0,"",I73/I81*100)</f>
        <v/>
      </c>
    </row>
    <row r="74" spans="1:10" ht="36.75" customHeight="1" x14ac:dyDescent="0.2">
      <c r="A74" s="123"/>
      <c r="B74" s="128" t="s">
        <v>104</v>
      </c>
      <c r="C74" s="194" t="s">
        <v>105</v>
      </c>
      <c r="D74" s="195"/>
      <c r="E74" s="195"/>
      <c r="F74" s="135" t="s">
        <v>27</v>
      </c>
      <c r="G74" s="136"/>
      <c r="H74" s="136"/>
      <c r="I74" s="136">
        <f>'01 01 Pol'!G407</f>
        <v>0</v>
      </c>
      <c r="J74" s="132" t="str">
        <f>IF(I81=0,"",I74/I81*100)</f>
        <v/>
      </c>
    </row>
    <row r="75" spans="1:10" ht="36.75" customHeight="1" x14ac:dyDescent="0.2">
      <c r="A75" s="123"/>
      <c r="B75" s="128" t="s">
        <v>106</v>
      </c>
      <c r="C75" s="194" t="s">
        <v>107</v>
      </c>
      <c r="D75" s="195"/>
      <c r="E75" s="195"/>
      <c r="F75" s="135" t="s">
        <v>27</v>
      </c>
      <c r="G75" s="136"/>
      <c r="H75" s="136"/>
      <c r="I75" s="136">
        <f>'01 01 Pol'!G430</f>
        <v>0</v>
      </c>
      <c r="J75" s="132" t="str">
        <f>IF(I81=0,"",I75/I81*100)</f>
        <v/>
      </c>
    </row>
    <row r="76" spans="1:10" ht="36.75" customHeight="1" x14ac:dyDescent="0.2">
      <c r="A76" s="123"/>
      <c r="B76" s="128" t="s">
        <v>108</v>
      </c>
      <c r="C76" s="194" t="s">
        <v>109</v>
      </c>
      <c r="D76" s="195"/>
      <c r="E76" s="195"/>
      <c r="F76" s="135" t="s">
        <v>27</v>
      </c>
      <c r="G76" s="136"/>
      <c r="H76" s="136"/>
      <c r="I76" s="136">
        <f>'01 01 Pol'!G437</f>
        <v>0</v>
      </c>
      <c r="J76" s="132" t="str">
        <f>IF(I81=0,"",I76/I81*100)</f>
        <v/>
      </c>
    </row>
    <row r="77" spans="1:10" ht="36.75" customHeight="1" x14ac:dyDescent="0.2">
      <c r="A77" s="123"/>
      <c r="B77" s="128" t="s">
        <v>110</v>
      </c>
      <c r="C77" s="194" t="s">
        <v>111</v>
      </c>
      <c r="D77" s="195"/>
      <c r="E77" s="195"/>
      <c r="F77" s="135" t="s">
        <v>28</v>
      </c>
      <c r="G77" s="136"/>
      <c r="H77" s="136"/>
      <c r="I77" s="136">
        <f>'01 02 Rek'!C24</f>
        <v>0</v>
      </c>
      <c r="J77" s="132" t="str">
        <f>IF(I81=0,"",I77/I81*100)</f>
        <v/>
      </c>
    </row>
    <row r="78" spans="1:10" ht="36.75" customHeight="1" x14ac:dyDescent="0.2">
      <c r="A78" s="123"/>
      <c r="B78" s="128" t="s">
        <v>112</v>
      </c>
      <c r="C78" s="194" t="s">
        <v>113</v>
      </c>
      <c r="D78" s="195"/>
      <c r="E78" s="195"/>
      <c r="F78" s="135" t="s">
        <v>114</v>
      </c>
      <c r="G78" s="136"/>
      <c r="H78" s="136"/>
      <c r="I78" s="136">
        <f>'01 01 Pol'!G442</f>
        <v>0</v>
      </c>
      <c r="J78" s="132" t="str">
        <f>IF(I81=0,"",I78/I81*100)</f>
        <v/>
      </c>
    </row>
    <row r="79" spans="1:10" ht="36.75" customHeight="1" x14ac:dyDescent="0.2">
      <c r="A79" s="123"/>
      <c r="B79" s="128" t="s">
        <v>115</v>
      </c>
      <c r="C79" s="194" t="s">
        <v>29</v>
      </c>
      <c r="D79" s="195"/>
      <c r="E79" s="195"/>
      <c r="F79" s="135" t="s">
        <v>115</v>
      </c>
      <c r="G79" s="136"/>
      <c r="H79" s="136"/>
      <c r="I79" s="136">
        <f>'01 03 Pol'!G8</f>
        <v>0</v>
      </c>
      <c r="J79" s="132" t="str">
        <f>IF(I81=0,"",I79/I81*100)</f>
        <v/>
      </c>
    </row>
    <row r="80" spans="1:10" ht="36.75" customHeight="1" x14ac:dyDescent="0.2">
      <c r="A80" s="123"/>
      <c r="B80" s="128" t="s">
        <v>116</v>
      </c>
      <c r="C80" s="194" t="s">
        <v>30</v>
      </c>
      <c r="D80" s="195"/>
      <c r="E80" s="195"/>
      <c r="F80" s="135" t="s">
        <v>116</v>
      </c>
      <c r="G80" s="136"/>
      <c r="H80" s="136"/>
      <c r="I80" s="136">
        <f>'01 03 Pol'!G19</f>
        <v>0</v>
      </c>
      <c r="J80" s="132" t="str">
        <f>IF(I81=0,"",I80/I81*100)</f>
        <v/>
      </c>
    </row>
    <row r="81" spans="1:10" ht="25.5" customHeight="1" x14ac:dyDescent="0.2">
      <c r="A81" s="124"/>
      <c r="B81" s="129" t="s">
        <v>1</v>
      </c>
      <c r="C81" s="130"/>
      <c r="D81" s="131"/>
      <c r="E81" s="131"/>
      <c r="F81" s="137"/>
      <c r="G81" s="138"/>
      <c r="H81" s="138"/>
      <c r="I81" s="138">
        <f>SUM(I56:I80)</f>
        <v>0</v>
      </c>
      <c r="J81" s="133">
        <f>SUM(J56:J80)</f>
        <v>0</v>
      </c>
    </row>
    <row r="82" spans="1:10" x14ac:dyDescent="0.2">
      <c r="F82" s="88"/>
      <c r="G82" s="88"/>
      <c r="H82" s="88"/>
      <c r="I82" s="88"/>
      <c r="J82" s="134"/>
    </row>
    <row r="83" spans="1:10" x14ac:dyDescent="0.2">
      <c r="F83" s="88"/>
      <c r="G83" s="88"/>
      <c r="H83" s="88"/>
      <c r="I83" s="88"/>
      <c r="J83" s="134"/>
    </row>
    <row r="84" spans="1:10" x14ac:dyDescent="0.2">
      <c r="F84" s="88"/>
      <c r="G84" s="88"/>
      <c r="H84" s="88"/>
      <c r="I84" s="88"/>
      <c r="J8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5E71-664C-4B8B-AC8E-C82CA01173C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3" width="0" hidden="1" customWidth="1"/>
    <col min="24" max="24" width="15.7109375" customWidth="1"/>
    <col min="25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117</v>
      </c>
    </row>
    <row r="2" spans="1:60" ht="24.95" customHeight="1" x14ac:dyDescent="0.2">
      <c r="A2" s="50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118</v>
      </c>
    </row>
    <row r="3" spans="1:60" ht="24.95" customHeight="1" x14ac:dyDescent="0.2">
      <c r="A3" s="50" t="s">
        <v>9</v>
      </c>
      <c r="B3" s="49" t="s">
        <v>50</v>
      </c>
      <c r="C3" s="254" t="s">
        <v>44</v>
      </c>
      <c r="D3" s="255"/>
      <c r="E3" s="255"/>
      <c r="F3" s="255"/>
      <c r="G3" s="256"/>
      <c r="AC3" s="121" t="s">
        <v>118</v>
      </c>
      <c r="AG3" t="s">
        <v>119</v>
      </c>
    </row>
    <row r="4" spans="1:60" ht="24.95" customHeight="1" x14ac:dyDescent="0.2">
      <c r="A4" s="140" t="s">
        <v>10</v>
      </c>
      <c r="B4" s="141" t="s">
        <v>50</v>
      </c>
      <c r="C4" s="257" t="s">
        <v>51</v>
      </c>
      <c r="D4" s="258"/>
      <c r="E4" s="258"/>
      <c r="F4" s="258"/>
      <c r="G4" s="259"/>
      <c r="AG4" t="s">
        <v>120</v>
      </c>
    </row>
    <row r="5" spans="1:60" x14ac:dyDescent="0.2">
      <c r="D5" s="10"/>
    </row>
    <row r="6" spans="1:60" ht="38.25" x14ac:dyDescent="0.2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31</v>
      </c>
      <c r="H6" s="146" t="s">
        <v>32</v>
      </c>
      <c r="I6" s="146" t="s">
        <v>127</v>
      </c>
      <c r="J6" s="146" t="s">
        <v>33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  <c r="X6" s="146" t="s">
        <v>141</v>
      </c>
      <c r="Y6" s="146" t="s">
        <v>142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143</v>
      </c>
      <c r="B8" s="164" t="s">
        <v>68</v>
      </c>
      <c r="C8" s="185" t="s">
        <v>69</v>
      </c>
      <c r="D8" s="165"/>
      <c r="E8" s="166"/>
      <c r="F8" s="167"/>
      <c r="G8" s="167">
        <f>SUMIF(AG9:AG33,"&lt;&gt;NOR",G9:G33)</f>
        <v>0</v>
      </c>
      <c r="H8" s="167"/>
      <c r="I8" s="167">
        <f>SUM(I9:I33)</f>
        <v>0</v>
      </c>
      <c r="J8" s="167"/>
      <c r="K8" s="167">
        <f>SUM(K9:K33)</f>
        <v>0</v>
      </c>
      <c r="L8" s="167"/>
      <c r="M8" s="167">
        <f>SUM(M9:M33)</f>
        <v>0</v>
      </c>
      <c r="N8" s="166"/>
      <c r="O8" s="166">
        <f>SUM(O9:O33)</f>
        <v>9.3800000000000008</v>
      </c>
      <c r="P8" s="166"/>
      <c r="Q8" s="166">
        <f>SUM(Q9:Q33)</f>
        <v>0</v>
      </c>
      <c r="R8" s="167"/>
      <c r="S8" s="167"/>
      <c r="T8" s="167"/>
      <c r="U8" s="167"/>
      <c r="V8" s="167">
        <f>SUM(V9:V33)</f>
        <v>58.18</v>
      </c>
      <c r="W8" s="167"/>
      <c r="X8" s="168"/>
      <c r="Y8" s="162"/>
      <c r="AG8" t="s">
        <v>144</v>
      </c>
    </row>
    <row r="9" spans="1:60" outlineLevel="1" x14ac:dyDescent="0.2">
      <c r="A9" s="170">
        <v>1</v>
      </c>
      <c r="B9" s="171" t="s">
        <v>145</v>
      </c>
      <c r="C9" s="186" t="s">
        <v>146</v>
      </c>
      <c r="D9" s="172" t="s">
        <v>147</v>
      </c>
      <c r="E9" s="173">
        <v>0.45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0.58179999999999998</v>
      </c>
      <c r="O9" s="173">
        <f>ROUND(E9*N9,2)</f>
        <v>0.26</v>
      </c>
      <c r="P9" s="173">
        <v>0</v>
      </c>
      <c r="Q9" s="173">
        <f>ROUND(E9*P9,2)</f>
        <v>0</v>
      </c>
      <c r="R9" s="175"/>
      <c r="S9" s="175" t="s">
        <v>148</v>
      </c>
      <c r="T9" s="175" t="s">
        <v>148</v>
      </c>
      <c r="U9" s="175">
        <v>7.3976800000000003</v>
      </c>
      <c r="V9" s="175">
        <f>ROUND(E9*U9,2)</f>
        <v>3.33</v>
      </c>
      <c r="W9" s="175"/>
      <c r="X9" s="176" t="s">
        <v>149</v>
      </c>
      <c r="Y9" s="157" t="s">
        <v>150</v>
      </c>
      <c r="Z9" s="147"/>
      <c r="AA9" s="147"/>
      <c r="AB9" s="147"/>
      <c r="AC9" s="147"/>
      <c r="AD9" s="147"/>
      <c r="AE9" s="147"/>
      <c r="AF9" s="147"/>
      <c r="AG9" s="147" t="s">
        <v>151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7" t="s">
        <v>152</v>
      </c>
      <c r="D10" s="158"/>
      <c r="E10" s="159">
        <v>0.45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153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154</v>
      </c>
      <c r="C11" s="186" t="s">
        <v>155</v>
      </c>
      <c r="D11" s="172" t="s">
        <v>147</v>
      </c>
      <c r="E11" s="173">
        <v>1.6537500000000001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0.58179999999999998</v>
      </c>
      <c r="O11" s="173">
        <f>ROUND(E11*N11,2)</f>
        <v>0.96</v>
      </c>
      <c r="P11" s="173">
        <v>0</v>
      </c>
      <c r="Q11" s="173">
        <f>ROUND(E11*P11,2)</f>
        <v>0</v>
      </c>
      <c r="R11" s="175"/>
      <c r="S11" s="175" t="s">
        <v>148</v>
      </c>
      <c r="T11" s="175" t="s">
        <v>148</v>
      </c>
      <c r="U11" s="175">
        <v>6.4406800000000004</v>
      </c>
      <c r="V11" s="175">
        <f>ROUND(E11*U11,2)</f>
        <v>10.65</v>
      </c>
      <c r="W11" s="175"/>
      <c r="X11" s="176" t="s">
        <v>149</v>
      </c>
      <c r="Y11" s="157" t="s">
        <v>150</v>
      </c>
      <c r="Z11" s="147"/>
      <c r="AA11" s="147"/>
      <c r="AB11" s="147"/>
      <c r="AC11" s="147"/>
      <c r="AD11" s="147"/>
      <c r="AE11" s="147"/>
      <c r="AF11" s="147"/>
      <c r="AG11" s="147" t="s">
        <v>151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7" t="s">
        <v>156</v>
      </c>
      <c r="D12" s="158"/>
      <c r="E12" s="159">
        <v>1.6537500000000001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153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7">
        <v>3</v>
      </c>
      <c r="B13" s="178" t="s">
        <v>157</v>
      </c>
      <c r="C13" s="188" t="s">
        <v>158</v>
      </c>
      <c r="D13" s="179" t="s">
        <v>159</v>
      </c>
      <c r="E13" s="180">
        <v>3</v>
      </c>
      <c r="F13" s="181"/>
      <c r="G13" s="182">
        <f>ROUND(E13*F13,2)</f>
        <v>0</v>
      </c>
      <c r="H13" s="181"/>
      <c r="I13" s="182">
        <f>ROUND(E13*H13,2)</f>
        <v>0</v>
      </c>
      <c r="J13" s="181"/>
      <c r="K13" s="182">
        <f>ROUND(E13*J13,2)</f>
        <v>0</v>
      </c>
      <c r="L13" s="182">
        <v>21</v>
      </c>
      <c r="M13" s="182">
        <f>G13*(1+L13/100)</f>
        <v>0</v>
      </c>
      <c r="N13" s="180">
        <v>4.854E-2</v>
      </c>
      <c r="O13" s="180">
        <f>ROUND(E13*N13,2)</f>
        <v>0.15</v>
      </c>
      <c r="P13" s="180">
        <v>0</v>
      </c>
      <c r="Q13" s="180">
        <f>ROUND(E13*P13,2)</f>
        <v>0</v>
      </c>
      <c r="R13" s="182"/>
      <c r="S13" s="182" t="s">
        <v>148</v>
      </c>
      <c r="T13" s="182" t="s">
        <v>148</v>
      </c>
      <c r="U13" s="182">
        <v>0.24199999999999999</v>
      </c>
      <c r="V13" s="182">
        <f>ROUND(E13*U13,2)</f>
        <v>0.73</v>
      </c>
      <c r="W13" s="182"/>
      <c r="X13" s="183" t="s">
        <v>149</v>
      </c>
      <c r="Y13" s="157" t="s">
        <v>150</v>
      </c>
      <c r="Z13" s="147"/>
      <c r="AA13" s="147"/>
      <c r="AB13" s="147"/>
      <c r="AC13" s="147"/>
      <c r="AD13" s="147"/>
      <c r="AE13" s="147"/>
      <c r="AF13" s="147"/>
      <c r="AG13" s="147" t="s">
        <v>151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7">
        <v>4</v>
      </c>
      <c r="B14" s="178" t="s">
        <v>160</v>
      </c>
      <c r="C14" s="188" t="s">
        <v>161</v>
      </c>
      <c r="D14" s="179" t="s">
        <v>159</v>
      </c>
      <c r="E14" s="180">
        <v>6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0">
        <v>6.5049999999999997E-2</v>
      </c>
      <c r="O14" s="180">
        <f>ROUND(E14*N14,2)</f>
        <v>0.39</v>
      </c>
      <c r="P14" s="180">
        <v>0</v>
      </c>
      <c r="Q14" s="180">
        <f>ROUND(E14*P14,2)</f>
        <v>0</v>
      </c>
      <c r="R14" s="182"/>
      <c r="S14" s="182" t="s">
        <v>148</v>
      </c>
      <c r="T14" s="182" t="s">
        <v>148</v>
      </c>
      <c r="U14" s="182">
        <v>0.30099999999999999</v>
      </c>
      <c r="V14" s="182">
        <f>ROUND(E14*U14,2)</f>
        <v>1.81</v>
      </c>
      <c r="W14" s="182"/>
      <c r="X14" s="183" t="s">
        <v>149</v>
      </c>
      <c r="Y14" s="157" t="s">
        <v>150</v>
      </c>
      <c r="Z14" s="147"/>
      <c r="AA14" s="147"/>
      <c r="AB14" s="147"/>
      <c r="AC14" s="147"/>
      <c r="AD14" s="147"/>
      <c r="AE14" s="147"/>
      <c r="AF14" s="147"/>
      <c r="AG14" s="147" t="s">
        <v>151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7">
        <v>5</v>
      </c>
      <c r="B15" s="178" t="s">
        <v>162</v>
      </c>
      <c r="C15" s="188" t="s">
        <v>163</v>
      </c>
      <c r="D15" s="179" t="s">
        <v>159</v>
      </c>
      <c r="E15" s="180">
        <v>2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21</v>
      </c>
      <c r="M15" s="182">
        <f>G15*(1+L15/100)</f>
        <v>0</v>
      </c>
      <c r="N15" s="180">
        <v>2.6509999999999999E-2</v>
      </c>
      <c r="O15" s="180">
        <f>ROUND(E15*N15,2)</f>
        <v>0.05</v>
      </c>
      <c r="P15" s="180">
        <v>0</v>
      </c>
      <c r="Q15" s="180">
        <f>ROUND(E15*P15,2)</f>
        <v>0</v>
      </c>
      <c r="R15" s="182"/>
      <c r="S15" s="182" t="s">
        <v>148</v>
      </c>
      <c r="T15" s="182" t="s">
        <v>148</v>
      </c>
      <c r="U15" s="182">
        <v>0.24199999999999999</v>
      </c>
      <c r="V15" s="182">
        <f>ROUND(E15*U15,2)</f>
        <v>0.48</v>
      </c>
      <c r="W15" s="182"/>
      <c r="X15" s="183" t="s">
        <v>149</v>
      </c>
      <c r="Y15" s="157" t="s">
        <v>150</v>
      </c>
      <c r="Z15" s="147"/>
      <c r="AA15" s="147"/>
      <c r="AB15" s="147"/>
      <c r="AC15" s="147"/>
      <c r="AD15" s="147"/>
      <c r="AE15" s="147"/>
      <c r="AF15" s="147"/>
      <c r="AG15" s="147" t="s">
        <v>151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77">
        <v>6</v>
      </c>
      <c r="B16" s="178" t="s">
        <v>164</v>
      </c>
      <c r="C16" s="188" t="s">
        <v>165</v>
      </c>
      <c r="D16" s="179" t="s">
        <v>159</v>
      </c>
      <c r="E16" s="180">
        <v>3</v>
      </c>
      <c r="F16" s="181"/>
      <c r="G16" s="182">
        <f>ROUND(E16*F16,2)</f>
        <v>0</v>
      </c>
      <c r="H16" s="181"/>
      <c r="I16" s="182">
        <f>ROUND(E16*H16,2)</f>
        <v>0</v>
      </c>
      <c r="J16" s="181"/>
      <c r="K16" s="182">
        <f>ROUND(E16*J16,2)</f>
        <v>0</v>
      </c>
      <c r="L16" s="182">
        <v>21</v>
      </c>
      <c r="M16" s="182">
        <f>G16*(1+L16/100)</f>
        <v>0</v>
      </c>
      <c r="N16" s="180">
        <v>3.9789999999999999E-2</v>
      </c>
      <c r="O16" s="180">
        <f>ROUND(E16*N16,2)</f>
        <v>0.12</v>
      </c>
      <c r="P16" s="180">
        <v>0</v>
      </c>
      <c r="Q16" s="180">
        <f>ROUND(E16*P16,2)</f>
        <v>0</v>
      </c>
      <c r="R16" s="182"/>
      <c r="S16" s="182" t="s">
        <v>148</v>
      </c>
      <c r="T16" s="182" t="s">
        <v>148</v>
      </c>
      <c r="U16" s="182">
        <v>0.24199999999999999</v>
      </c>
      <c r="V16" s="182">
        <f>ROUND(E16*U16,2)</f>
        <v>0.73</v>
      </c>
      <c r="W16" s="182"/>
      <c r="X16" s="183" t="s">
        <v>149</v>
      </c>
      <c r="Y16" s="157" t="s">
        <v>150</v>
      </c>
      <c r="Z16" s="147"/>
      <c r="AA16" s="147"/>
      <c r="AB16" s="147"/>
      <c r="AC16" s="147"/>
      <c r="AD16" s="147"/>
      <c r="AE16" s="147"/>
      <c r="AF16" s="147"/>
      <c r="AG16" s="147" t="s">
        <v>151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7</v>
      </c>
      <c r="B17" s="171" t="s">
        <v>166</v>
      </c>
      <c r="C17" s="186" t="s">
        <v>167</v>
      </c>
      <c r="D17" s="172" t="s">
        <v>147</v>
      </c>
      <c r="E17" s="173">
        <v>0.84899999999999998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0.76605000000000001</v>
      </c>
      <c r="O17" s="173">
        <f>ROUND(E17*N17,2)</f>
        <v>0.65</v>
      </c>
      <c r="P17" s="173">
        <v>0</v>
      </c>
      <c r="Q17" s="173">
        <f>ROUND(E17*P17,2)</f>
        <v>0</v>
      </c>
      <c r="R17" s="175"/>
      <c r="S17" s="175" t="s">
        <v>148</v>
      </c>
      <c r="T17" s="175" t="s">
        <v>148</v>
      </c>
      <c r="U17" s="175">
        <v>3.3231899999999999</v>
      </c>
      <c r="V17" s="175">
        <f>ROUND(E17*U17,2)</f>
        <v>2.82</v>
      </c>
      <c r="W17" s="175"/>
      <c r="X17" s="176" t="s">
        <v>149</v>
      </c>
      <c r="Y17" s="157" t="s">
        <v>150</v>
      </c>
      <c r="Z17" s="147"/>
      <c r="AA17" s="147"/>
      <c r="AB17" s="147"/>
      <c r="AC17" s="147"/>
      <c r="AD17" s="147"/>
      <c r="AE17" s="147"/>
      <c r="AF17" s="147"/>
      <c r="AG17" s="147" t="s">
        <v>151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7" t="s">
        <v>168</v>
      </c>
      <c r="D18" s="158"/>
      <c r="E18" s="159">
        <v>0.48899999999999999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7" t="s">
        <v>169</v>
      </c>
      <c r="D19" s="158"/>
      <c r="E19" s="159">
        <v>0.36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8</v>
      </c>
      <c r="B20" s="171" t="s">
        <v>170</v>
      </c>
      <c r="C20" s="186" t="s">
        <v>171</v>
      </c>
      <c r="D20" s="172" t="s">
        <v>172</v>
      </c>
      <c r="E20" s="173">
        <v>13.58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7.5340000000000004E-2</v>
      </c>
      <c r="O20" s="173">
        <f>ROUND(E20*N20,2)</f>
        <v>1.02</v>
      </c>
      <c r="P20" s="173">
        <v>0</v>
      </c>
      <c r="Q20" s="173">
        <f>ROUND(E20*P20,2)</f>
        <v>0</v>
      </c>
      <c r="R20" s="175"/>
      <c r="S20" s="175" t="s">
        <v>148</v>
      </c>
      <c r="T20" s="175" t="s">
        <v>148</v>
      </c>
      <c r="U20" s="175">
        <v>0.52915000000000001</v>
      </c>
      <c r="V20" s="175">
        <f>ROUND(E20*U20,2)</f>
        <v>7.19</v>
      </c>
      <c r="W20" s="175"/>
      <c r="X20" s="176" t="s">
        <v>149</v>
      </c>
      <c r="Y20" s="157" t="s">
        <v>150</v>
      </c>
      <c r="Z20" s="147"/>
      <c r="AA20" s="147"/>
      <c r="AB20" s="147"/>
      <c r="AC20" s="147"/>
      <c r="AD20" s="147"/>
      <c r="AE20" s="147"/>
      <c r="AF20" s="147"/>
      <c r="AG20" s="147" t="s">
        <v>151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7" t="s">
        <v>173</v>
      </c>
      <c r="D21" s="158"/>
      <c r="E21" s="159">
        <v>10.08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7" t="s">
        <v>174</v>
      </c>
      <c r="D22" s="158"/>
      <c r="E22" s="159">
        <v>3.5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9</v>
      </c>
      <c r="B23" s="171" t="s">
        <v>175</v>
      </c>
      <c r="C23" s="186" t="s">
        <v>176</v>
      </c>
      <c r="D23" s="172" t="s">
        <v>172</v>
      </c>
      <c r="E23" s="173">
        <v>48.327500000000001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0.11312999999999999</v>
      </c>
      <c r="O23" s="173">
        <f>ROUND(E23*N23,2)</f>
        <v>5.47</v>
      </c>
      <c r="P23" s="173">
        <v>0</v>
      </c>
      <c r="Q23" s="173">
        <f>ROUND(E23*P23,2)</f>
        <v>0</v>
      </c>
      <c r="R23" s="175"/>
      <c r="S23" s="175" t="s">
        <v>148</v>
      </c>
      <c r="T23" s="175" t="s">
        <v>148</v>
      </c>
      <c r="U23" s="175">
        <v>0.55488999999999999</v>
      </c>
      <c r="V23" s="175">
        <f>ROUND(E23*U23,2)</f>
        <v>26.82</v>
      </c>
      <c r="W23" s="175"/>
      <c r="X23" s="176" t="s">
        <v>149</v>
      </c>
      <c r="Y23" s="157" t="s">
        <v>150</v>
      </c>
      <c r="Z23" s="147"/>
      <c r="AA23" s="147"/>
      <c r="AB23" s="147"/>
      <c r="AC23" s="147"/>
      <c r="AD23" s="147"/>
      <c r="AE23" s="147"/>
      <c r="AF23" s="147"/>
      <c r="AG23" s="147" t="s">
        <v>151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7" t="s">
        <v>177</v>
      </c>
      <c r="D24" s="158"/>
      <c r="E24" s="159">
        <v>29.12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153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7" t="s">
        <v>178</v>
      </c>
      <c r="D25" s="158"/>
      <c r="E25" s="159">
        <v>6.02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153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7" t="s">
        <v>179</v>
      </c>
      <c r="D26" s="158"/>
      <c r="E26" s="159">
        <v>1.3574999999999999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153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7" t="s">
        <v>180</v>
      </c>
      <c r="D27" s="158"/>
      <c r="E27" s="159">
        <v>11.83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153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0">
        <v>10</v>
      </c>
      <c r="B28" s="171" t="s">
        <v>181</v>
      </c>
      <c r="C28" s="186" t="s">
        <v>182</v>
      </c>
      <c r="D28" s="172" t="s">
        <v>172</v>
      </c>
      <c r="E28" s="173">
        <v>2.52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5.4200000000000003E-3</v>
      </c>
      <c r="O28" s="173">
        <f>ROUND(E28*N28,2)</f>
        <v>0.01</v>
      </c>
      <c r="P28" s="173">
        <v>0</v>
      </c>
      <c r="Q28" s="173">
        <f>ROUND(E28*P28,2)</f>
        <v>0</v>
      </c>
      <c r="R28" s="175"/>
      <c r="S28" s="175" t="s">
        <v>148</v>
      </c>
      <c r="T28" s="175" t="s">
        <v>148</v>
      </c>
      <c r="U28" s="175">
        <v>0.89205000000000001</v>
      </c>
      <c r="V28" s="175">
        <f>ROUND(E28*U28,2)</f>
        <v>2.25</v>
      </c>
      <c r="W28" s="175"/>
      <c r="X28" s="176" t="s">
        <v>149</v>
      </c>
      <c r="Y28" s="157" t="s">
        <v>150</v>
      </c>
      <c r="Z28" s="147"/>
      <c r="AA28" s="147"/>
      <c r="AB28" s="147"/>
      <c r="AC28" s="147"/>
      <c r="AD28" s="147"/>
      <c r="AE28" s="147"/>
      <c r="AF28" s="147"/>
      <c r="AG28" s="147" t="s">
        <v>151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7" t="s">
        <v>183</v>
      </c>
      <c r="D29" s="158"/>
      <c r="E29" s="159">
        <v>2.52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153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7">
        <v>11</v>
      </c>
      <c r="B30" s="178" t="s">
        <v>184</v>
      </c>
      <c r="C30" s="188" t="s">
        <v>185</v>
      </c>
      <c r="D30" s="179" t="s">
        <v>186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187</v>
      </c>
      <c r="T30" s="182" t="s">
        <v>188</v>
      </c>
      <c r="U30" s="182">
        <v>0</v>
      </c>
      <c r="V30" s="182">
        <f>ROUND(E30*U30,2)</f>
        <v>0</v>
      </c>
      <c r="W30" s="182"/>
      <c r="X30" s="183" t="s">
        <v>149</v>
      </c>
      <c r="Y30" s="157" t="s">
        <v>150</v>
      </c>
      <c r="Z30" s="147"/>
      <c r="AA30" s="147"/>
      <c r="AB30" s="147"/>
      <c r="AC30" s="147"/>
      <c r="AD30" s="147"/>
      <c r="AE30" s="147"/>
      <c r="AF30" s="147"/>
      <c r="AG30" s="147" t="s">
        <v>151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7">
        <v>12</v>
      </c>
      <c r="B31" s="178" t="s">
        <v>189</v>
      </c>
      <c r="C31" s="188" t="s">
        <v>190</v>
      </c>
      <c r="D31" s="179" t="s">
        <v>186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187</v>
      </c>
      <c r="T31" s="182" t="s">
        <v>188</v>
      </c>
      <c r="U31" s="182">
        <v>0</v>
      </c>
      <c r="V31" s="182">
        <f>ROUND(E31*U31,2)</f>
        <v>0</v>
      </c>
      <c r="W31" s="182"/>
      <c r="X31" s="183" t="s">
        <v>149</v>
      </c>
      <c r="Y31" s="157" t="s">
        <v>150</v>
      </c>
      <c r="Z31" s="147"/>
      <c r="AA31" s="147"/>
      <c r="AB31" s="147"/>
      <c r="AC31" s="147"/>
      <c r="AD31" s="147"/>
      <c r="AE31" s="147"/>
      <c r="AF31" s="147"/>
      <c r="AG31" s="147" t="s">
        <v>151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13</v>
      </c>
      <c r="B32" s="178" t="s">
        <v>191</v>
      </c>
      <c r="C32" s="188" t="s">
        <v>192</v>
      </c>
      <c r="D32" s="179" t="s">
        <v>186</v>
      </c>
      <c r="E32" s="180">
        <v>1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/>
      <c r="S32" s="182" t="s">
        <v>187</v>
      </c>
      <c r="T32" s="182" t="s">
        <v>188</v>
      </c>
      <c r="U32" s="182">
        <v>0</v>
      </c>
      <c r="V32" s="182">
        <f>ROUND(E32*U32,2)</f>
        <v>0</v>
      </c>
      <c r="W32" s="182"/>
      <c r="X32" s="183" t="s">
        <v>149</v>
      </c>
      <c r="Y32" s="157" t="s">
        <v>150</v>
      </c>
      <c r="Z32" s="147"/>
      <c r="AA32" s="147"/>
      <c r="AB32" s="147"/>
      <c r="AC32" s="147"/>
      <c r="AD32" s="147"/>
      <c r="AE32" s="147"/>
      <c r="AF32" s="147"/>
      <c r="AG32" s="147" t="s">
        <v>151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7">
        <v>14</v>
      </c>
      <c r="B33" s="178" t="s">
        <v>193</v>
      </c>
      <c r="C33" s="188" t="s">
        <v>194</v>
      </c>
      <c r="D33" s="179" t="s">
        <v>159</v>
      </c>
      <c r="E33" s="180">
        <v>3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9.8739999999999994E-2</v>
      </c>
      <c r="O33" s="180">
        <f>ROUND(E33*N33,2)</f>
        <v>0.3</v>
      </c>
      <c r="P33" s="180">
        <v>0</v>
      </c>
      <c r="Q33" s="180">
        <f>ROUND(E33*P33,2)</f>
        <v>0</v>
      </c>
      <c r="R33" s="182"/>
      <c r="S33" s="182" t="s">
        <v>187</v>
      </c>
      <c r="T33" s="182" t="s">
        <v>195</v>
      </c>
      <c r="U33" s="182">
        <v>0.45600000000000002</v>
      </c>
      <c r="V33" s="182">
        <f>ROUND(E33*U33,2)</f>
        <v>1.37</v>
      </c>
      <c r="W33" s="182"/>
      <c r="X33" s="183" t="s">
        <v>149</v>
      </c>
      <c r="Y33" s="157" t="s">
        <v>150</v>
      </c>
      <c r="Z33" s="147"/>
      <c r="AA33" s="147"/>
      <c r="AB33" s="147"/>
      <c r="AC33" s="147"/>
      <c r="AD33" s="147"/>
      <c r="AE33" s="147"/>
      <c r="AF33" s="147"/>
      <c r="AG33" s="147" t="s">
        <v>151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3" t="s">
        <v>143</v>
      </c>
      <c r="B34" s="164" t="s">
        <v>70</v>
      </c>
      <c r="C34" s="185" t="s">
        <v>71</v>
      </c>
      <c r="D34" s="165"/>
      <c r="E34" s="166"/>
      <c r="F34" s="167"/>
      <c r="G34" s="167">
        <f>SUMIF(AG35:AG39,"&lt;&gt;NOR",G35:G39)</f>
        <v>0</v>
      </c>
      <c r="H34" s="167"/>
      <c r="I34" s="167">
        <f>SUM(I35:I39)</f>
        <v>0</v>
      </c>
      <c r="J34" s="167"/>
      <c r="K34" s="167">
        <f>SUM(K35:K39)</f>
        <v>0</v>
      </c>
      <c r="L34" s="167"/>
      <c r="M34" s="167">
        <f>SUM(M35:M39)</f>
        <v>0</v>
      </c>
      <c r="N34" s="166"/>
      <c r="O34" s="166">
        <f>SUM(O35:O39)</f>
        <v>0.01</v>
      </c>
      <c r="P34" s="166"/>
      <c r="Q34" s="166">
        <f>SUM(Q35:Q39)</f>
        <v>0</v>
      </c>
      <c r="R34" s="167"/>
      <c r="S34" s="167"/>
      <c r="T34" s="167"/>
      <c r="U34" s="167"/>
      <c r="V34" s="167">
        <f>SUM(V35:V39)</f>
        <v>0.57999999999999996</v>
      </c>
      <c r="W34" s="167"/>
      <c r="X34" s="168"/>
      <c r="Y34" s="162"/>
      <c r="AG34" t="s">
        <v>144</v>
      </c>
    </row>
    <row r="35" spans="1:60" ht="22.5" outlineLevel="1" x14ac:dyDescent="0.2">
      <c r="A35" s="170">
        <v>15</v>
      </c>
      <c r="B35" s="171" t="s">
        <v>196</v>
      </c>
      <c r="C35" s="186" t="s">
        <v>197</v>
      </c>
      <c r="D35" s="172" t="s">
        <v>172</v>
      </c>
      <c r="E35" s="173">
        <v>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2.8400000000000001E-3</v>
      </c>
      <c r="O35" s="173">
        <f>ROUND(E35*N35,2)</f>
        <v>0.01</v>
      </c>
      <c r="P35" s="173">
        <v>0</v>
      </c>
      <c r="Q35" s="173">
        <f>ROUND(E35*P35,2)</f>
        <v>0</v>
      </c>
      <c r="R35" s="175"/>
      <c r="S35" s="175" t="s">
        <v>148</v>
      </c>
      <c r="T35" s="175" t="s">
        <v>148</v>
      </c>
      <c r="U35" s="175">
        <v>0.24234</v>
      </c>
      <c r="V35" s="175">
        <f>ROUND(E35*U35,2)</f>
        <v>0.48</v>
      </c>
      <c r="W35" s="175"/>
      <c r="X35" s="176" t="s">
        <v>149</v>
      </c>
      <c r="Y35" s="157" t="s">
        <v>150</v>
      </c>
      <c r="Z35" s="147"/>
      <c r="AA35" s="147"/>
      <c r="AB35" s="147"/>
      <c r="AC35" s="147"/>
      <c r="AD35" s="147"/>
      <c r="AE35" s="147"/>
      <c r="AF35" s="147"/>
      <c r="AG35" s="147" t="s">
        <v>151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49" t="s">
        <v>198</v>
      </c>
      <c r="D36" s="250"/>
      <c r="E36" s="250"/>
      <c r="F36" s="250"/>
      <c r="G36" s="25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199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7" t="s">
        <v>200</v>
      </c>
      <c r="D37" s="158"/>
      <c r="E37" s="159">
        <v>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153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16</v>
      </c>
      <c r="B38" s="171" t="s">
        <v>201</v>
      </c>
      <c r="C38" s="186" t="s">
        <v>202</v>
      </c>
      <c r="D38" s="172" t="s">
        <v>172</v>
      </c>
      <c r="E38" s="173">
        <v>2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1.9000000000000001E-4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148</v>
      </c>
      <c r="T38" s="175" t="s">
        <v>148</v>
      </c>
      <c r="U38" s="175">
        <v>5.1999999999999998E-2</v>
      </c>
      <c r="V38" s="175">
        <f>ROUND(E38*U38,2)</f>
        <v>0.1</v>
      </c>
      <c r="W38" s="175"/>
      <c r="X38" s="176" t="s">
        <v>149</v>
      </c>
      <c r="Y38" s="157" t="s">
        <v>150</v>
      </c>
      <c r="Z38" s="147"/>
      <c r="AA38" s="147"/>
      <c r="AB38" s="147"/>
      <c r="AC38" s="147"/>
      <c r="AD38" s="147"/>
      <c r="AE38" s="147"/>
      <c r="AF38" s="147"/>
      <c r="AG38" s="147" t="s">
        <v>151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7" t="s">
        <v>203</v>
      </c>
      <c r="D39" s="158"/>
      <c r="E39" s="159">
        <v>2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153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143</v>
      </c>
      <c r="B40" s="164" t="s">
        <v>72</v>
      </c>
      <c r="C40" s="185" t="s">
        <v>73</v>
      </c>
      <c r="D40" s="165"/>
      <c r="E40" s="166"/>
      <c r="F40" s="167"/>
      <c r="G40" s="167">
        <f>SUMIF(AG41:AG82,"&lt;&gt;NOR",G41:G82)</f>
        <v>0</v>
      </c>
      <c r="H40" s="167"/>
      <c r="I40" s="167">
        <f>SUM(I41:I82)</f>
        <v>0</v>
      </c>
      <c r="J40" s="167"/>
      <c r="K40" s="167">
        <f>SUM(K41:K82)</f>
        <v>0</v>
      </c>
      <c r="L40" s="167"/>
      <c r="M40" s="167">
        <f>SUM(M41:M82)</f>
        <v>0</v>
      </c>
      <c r="N40" s="166"/>
      <c r="O40" s="166">
        <f>SUM(O41:O82)</f>
        <v>39.409999999999997</v>
      </c>
      <c r="P40" s="166"/>
      <c r="Q40" s="166">
        <f>SUM(Q41:Q82)</f>
        <v>0</v>
      </c>
      <c r="R40" s="167"/>
      <c r="S40" s="167"/>
      <c r="T40" s="167"/>
      <c r="U40" s="167"/>
      <c r="V40" s="167">
        <f>SUM(V41:V82)</f>
        <v>704.42000000000007</v>
      </c>
      <c r="W40" s="167"/>
      <c r="X40" s="168"/>
      <c r="Y40" s="162"/>
      <c r="AG40" t="s">
        <v>144</v>
      </c>
    </row>
    <row r="41" spans="1:60" outlineLevel="1" x14ac:dyDescent="0.2">
      <c r="A41" s="170">
        <v>17</v>
      </c>
      <c r="B41" s="171" t="s">
        <v>204</v>
      </c>
      <c r="C41" s="186" t="s">
        <v>205</v>
      </c>
      <c r="D41" s="172" t="s">
        <v>172</v>
      </c>
      <c r="E41" s="173">
        <v>47.857799999999997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4.0000000000000003E-5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148</v>
      </c>
      <c r="T41" s="175" t="s">
        <v>148</v>
      </c>
      <c r="U41" s="175">
        <v>7.8E-2</v>
      </c>
      <c r="V41" s="175">
        <f>ROUND(E41*U41,2)</f>
        <v>3.73</v>
      </c>
      <c r="W41" s="175"/>
      <c r="X41" s="176" t="s">
        <v>149</v>
      </c>
      <c r="Y41" s="157" t="s">
        <v>150</v>
      </c>
      <c r="Z41" s="147"/>
      <c r="AA41" s="147"/>
      <c r="AB41" s="147"/>
      <c r="AC41" s="147"/>
      <c r="AD41" s="147"/>
      <c r="AE41" s="147"/>
      <c r="AF41" s="147"/>
      <c r="AG41" s="147" t="s">
        <v>151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7" t="s">
        <v>206</v>
      </c>
      <c r="D42" s="158"/>
      <c r="E42" s="159">
        <v>5.5949999999999998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153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3" x14ac:dyDescent="0.2">
      <c r="A43" s="154"/>
      <c r="B43" s="155"/>
      <c r="C43" s="187" t="s">
        <v>207</v>
      </c>
      <c r="D43" s="158"/>
      <c r="E43" s="159">
        <v>42.262799999999999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153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0">
        <v>18</v>
      </c>
      <c r="B44" s="171" t="s">
        <v>208</v>
      </c>
      <c r="C44" s="186" t="s">
        <v>209</v>
      </c>
      <c r="D44" s="172" t="s">
        <v>172</v>
      </c>
      <c r="E44" s="173">
        <v>189.53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1.7680000000000001E-2</v>
      </c>
      <c r="O44" s="173">
        <f>ROUND(E44*N44,2)</f>
        <v>3.35</v>
      </c>
      <c r="P44" s="173">
        <v>0</v>
      </c>
      <c r="Q44" s="173">
        <f>ROUND(E44*P44,2)</f>
        <v>0</v>
      </c>
      <c r="R44" s="175"/>
      <c r="S44" s="175" t="s">
        <v>148</v>
      </c>
      <c r="T44" s="175" t="s">
        <v>148</v>
      </c>
      <c r="U44" s="175">
        <v>0.38716</v>
      </c>
      <c r="V44" s="175">
        <f>ROUND(E44*U44,2)</f>
        <v>73.38</v>
      </c>
      <c r="W44" s="175"/>
      <c r="X44" s="176" t="s">
        <v>149</v>
      </c>
      <c r="Y44" s="157" t="s">
        <v>150</v>
      </c>
      <c r="Z44" s="147"/>
      <c r="AA44" s="147"/>
      <c r="AB44" s="147"/>
      <c r="AC44" s="147"/>
      <c r="AD44" s="147"/>
      <c r="AE44" s="147"/>
      <c r="AF44" s="147"/>
      <c r="AG44" s="147" t="s">
        <v>151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49" t="s">
        <v>210</v>
      </c>
      <c r="D45" s="250"/>
      <c r="E45" s="250"/>
      <c r="F45" s="250"/>
      <c r="G45" s="25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199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7" t="s">
        <v>211</v>
      </c>
      <c r="D46" s="158"/>
      <c r="E46" s="159">
        <v>25.25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153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3" x14ac:dyDescent="0.2">
      <c r="A47" s="154"/>
      <c r="B47" s="155"/>
      <c r="C47" s="187" t="s">
        <v>212</v>
      </c>
      <c r="D47" s="158"/>
      <c r="E47" s="159">
        <v>123.16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153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7" t="s">
        <v>213</v>
      </c>
      <c r="D48" s="158"/>
      <c r="E48" s="159">
        <v>41.12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153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7">
        <v>19</v>
      </c>
      <c r="B49" s="178" t="s">
        <v>214</v>
      </c>
      <c r="C49" s="188" t="s">
        <v>215</v>
      </c>
      <c r="D49" s="179" t="s">
        <v>216</v>
      </c>
      <c r="E49" s="180">
        <v>20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6.1799999999999997E-3</v>
      </c>
      <c r="O49" s="180">
        <f>ROUND(E49*N49,2)</f>
        <v>0.12</v>
      </c>
      <c r="P49" s="180">
        <v>0</v>
      </c>
      <c r="Q49" s="180">
        <f>ROUND(E49*P49,2)</f>
        <v>0</v>
      </c>
      <c r="R49" s="182"/>
      <c r="S49" s="182" t="s">
        <v>148</v>
      </c>
      <c r="T49" s="182" t="s">
        <v>148</v>
      </c>
      <c r="U49" s="182">
        <v>0.253</v>
      </c>
      <c r="V49" s="182">
        <f>ROUND(E49*U49,2)</f>
        <v>5.0599999999999996</v>
      </c>
      <c r="W49" s="182"/>
      <c r="X49" s="183" t="s">
        <v>149</v>
      </c>
      <c r="Y49" s="157" t="s">
        <v>150</v>
      </c>
      <c r="Z49" s="147"/>
      <c r="AA49" s="147"/>
      <c r="AB49" s="147"/>
      <c r="AC49" s="147"/>
      <c r="AD49" s="147"/>
      <c r="AE49" s="147"/>
      <c r="AF49" s="147"/>
      <c r="AG49" s="147" t="s">
        <v>151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7">
        <v>20</v>
      </c>
      <c r="B50" s="178" t="s">
        <v>217</v>
      </c>
      <c r="C50" s="188" t="s">
        <v>218</v>
      </c>
      <c r="D50" s="179" t="s">
        <v>216</v>
      </c>
      <c r="E50" s="180">
        <v>25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1.389E-2</v>
      </c>
      <c r="O50" s="180">
        <f>ROUND(E50*N50,2)</f>
        <v>0.35</v>
      </c>
      <c r="P50" s="180">
        <v>0</v>
      </c>
      <c r="Q50" s="180">
        <f>ROUND(E50*P50,2)</f>
        <v>0</v>
      </c>
      <c r="R50" s="182"/>
      <c r="S50" s="182" t="s">
        <v>148</v>
      </c>
      <c r="T50" s="182" t="s">
        <v>148</v>
      </c>
      <c r="U50" s="182">
        <v>0.29299999999999998</v>
      </c>
      <c r="V50" s="182">
        <f>ROUND(E50*U50,2)</f>
        <v>7.33</v>
      </c>
      <c r="W50" s="182"/>
      <c r="X50" s="183" t="s">
        <v>149</v>
      </c>
      <c r="Y50" s="157" t="s">
        <v>150</v>
      </c>
      <c r="Z50" s="147"/>
      <c r="AA50" s="147"/>
      <c r="AB50" s="147"/>
      <c r="AC50" s="147"/>
      <c r="AD50" s="147"/>
      <c r="AE50" s="147"/>
      <c r="AF50" s="147"/>
      <c r="AG50" s="147" t="s">
        <v>151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0">
        <v>21</v>
      </c>
      <c r="B51" s="171" t="s">
        <v>219</v>
      </c>
      <c r="C51" s="186" t="s">
        <v>220</v>
      </c>
      <c r="D51" s="172" t="s">
        <v>216</v>
      </c>
      <c r="E51" s="173">
        <v>13.5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3.7100000000000002E-3</v>
      </c>
      <c r="O51" s="173">
        <f>ROUND(E51*N51,2)</f>
        <v>0.05</v>
      </c>
      <c r="P51" s="173">
        <v>0</v>
      </c>
      <c r="Q51" s="173">
        <f>ROUND(E51*P51,2)</f>
        <v>0</v>
      </c>
      <c r="R51" s="175"/>
      <c r="S51" s="175" t="s">
        <v>148</v>
      </c>
      <c r="T51" s="175" t="s">
        <v>148</v>
      </c>
      <c r="U51" s="175">
        <v>0.18179999999999999</v>
      </c>
      <c r="V51" s="175">
        <f>ROUND(E51*U51,2)</f>
        <v>2.4500000000000002</v>
      </c>
      <c r="W51" s="175"/>
      <c r="X51" s="176" t="s">
        <v>149</v>
      </c>
      <c r="Y51" s="157" t="s">
        <v>150</v>
      </c>
      <c r="Z51" s="147"/>
      <c r="AA51" s="147"/>
      <c r="AB51" s="147"/>
      <c r="AC51" s="147"/>
      <c r="AD51" s="147"/>
      <c r="AE51" s="147"/>
      <c r="AF51" s="147"/>
      <c r="AG51" s="147" t="s">
        <v>151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7" t="s">
        <v>221</v>
      </c>
      <c r="D52" s="158"/>
      <c r="E52" s="159">
        <v>13.5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153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0">
        <v>22</v>
      </c>
      <c r="B53" s="171" t="s">
        <v>222</v>
      </c>
      <c r="C53" s="186" t="s">
        <v>223</v>
      </c>
      <c r="D53" s="172" t="s">
        <v>172</v>
      </c>
      <c r="E53" s="173">
        <v>691.79070000000002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4.7660000000000001E-2</v>
      </c>
      <c r="O53" s="173">
        <f>ROUND(E53*N53,2)</f>
        <v>32.97</v>
      </c>
      <c r="P53" s="173">
        <v>0</v>
      </c>
      <c r="Q53" s="173">
        <f>ROUND(E53*P53,2)</f>
        <v>0</v>
      </c>
      <c r="R53" s="175"/>
      <c r="S53" s="175" t="s">
        <v>148</v>
      </c>
      <c r="T53" s="175" t="s">
        <v>148</v>
      </c>
      <c r="U53" s="175">
        <v>0.84</v>
      </c>
      <c r="V53" s="175">
        <f>ROUND(E53*U53,2)</f>
        <v>581.1</v>
      </c>
      <c r="W53" s="175"/>
      <c r="X53" s="176" t="s">
        <v>149</v>
      </c>
      <c r="Y53" s="157" t="s">
        <v>150</v>
      </c>
      <c r="Z53" s="147"/>
      <c r="AA53" s="147"/>
      <c r="AB53" s="147"/>
      <c r="AC53" s="147"/>
      <c r="AD53" s="147"/>
      <c r="AE53" s="147"/>
      <c r="AF53" s="147"/>
      <c r="AG53" s="147" t="s">
        <v>151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7" t="s">
        <v>224</v>
      </c>
      <c r="D54" s="158"/>
      <c r="E54" s="159">
        <v>17.620999999999999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153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7" t="s">
        <v>225</v>
      </c>
      <c r="D55" s="158"/>
      <c r="E55" s="159">
        <v>49.603000000000002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153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3" x14ac:dyDescent="0.2">
      <c r="A56" s="154"/>
      <c r="B56" s="155"/>
      <c r="C56" s="187" t="s">
        <v>226</v>
      </c>
      <c r="D56" s="158"/>
      <c r="E56" s="159">
        <v>55.645000000000003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153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7" t="s">
        <v>227</v>
      </c>
      <c r="D57" s="158"/>
      <c r="E57" s="159">
        <v>17.04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153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7" t="s">
        <v>228</v>
      </c>
      <c r="D58" s="158"/>
      <c r="E58" s="159">
        <v>84.7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153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7" t="s">
        <v>229</v>
      </c>
      <c r="D59" s="158"/>
      <c r="E59" s="159">
        <v>35.334000000000003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153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7" t="s">
        <v>230</v>
      </c>
      <c r="D60" s="158"/>
      <c r="E60" s="159">
        <v>27.99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153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7" t="s">
        <v>231</v>
      </c>
      <c r="D61" s="158"/>
      <c r="E61" s="159">
        <v>52.747999999999998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153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7" t="s">
        <v>232</v>
      </c>
      <c r="D62" s="158"/>
      <c r="E62" s="159">
        <v>36.945999999999998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153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7" t="s">
        <v>233</v>
      </c>
      <c r="D63" s="158"/>
      <c r="E63" s="159">
        <v>16.760000000000002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153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7" t="s">
        <v>234</v>
      </c>
      <c r="D64" s="158"/>
      <c r="E64" s="159">
        <v>36.813000000000002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153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7" t="s">
        <v>235</v>
      </c>
      <c r="D65" s="158"/>
      <c r="E65" s="159">
        <v>31.021699999999999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153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7" t="s">
        <v>236</v>
      </c>
      <c r="D66" s="158"/>
      <c r="E66" s="159">
        <v>12.18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153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7" t="s">
        <v>237</v>
      </c>
      <c r="D67" s="158"/>
      <c r="E67" s="159">
        <v>60.164000000000001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153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7" t="s">
        <v>238</v>
      </c>
      <c r="D68" s="158"/>
      <c r="E68" s="159">
        <v>33.369999999999997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153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3" x14ac:dyDescent="0.2">
      <c r="A69" s="154"/>
      <c r="B69" s="155"/>
      <c r="C69" s="187" t="s">
        <v>239</v>
      </c>
      <c r="D69" s="158"/>
      <c r="E69" s="159">
        <v>52.375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153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7" t="s">
        <v>240</v>
      </c>
      <c r="D70" s="158"/>
      <c r="E70" s="159">
        <v>31.55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153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7" t="s">
        <v>241</v>
      </c>
      <c r="D71" s="158"/>
      <c r="E71" s="159">
        <v>19.989999999999998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153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3" x14ac:dyDescent="0.2">
      <c r="A72" s="154"/>
      <c r="B72" s="155"/>
      <c r="C72" s="187" t="s">
        <v>242</v>
      </c>
      <c r="D72" s="158"/>
      <c r="E72" s="159">
        <v>34.575000000000003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153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7" t="s">
        <v>243</v>
      </c>
      <c r="D73" s="158"/>
      <c r="E73" s="159">
        <v>36.11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153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7" t="s">
        <v>244</v>
      </c>
      <c r="D74" s="158"/>
      <c r="E74" s="159">
        <v>5.25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153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9" t="s">
        <v>245</v>
      </c>
      <c r="D75" s="160"/>
      <c r="E75" s="161">
        <v>747.78570000000002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153</v>
      </c>
      <c r="AH75" s="147">
        <v>1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7" t="s">
        <v>246</v>
      </c>
      <c r="D76" s="158"/>
      <c r="E76" s="159">
        <v>-55.994999999999997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153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0">
        <v>23</v>
      </c>
      <c r="B77" s="171" t="s">
        <v>247</v>
      </c>
      <c r="C77" s="186" t="s">
        <v>248</v>
      </c>
      <c r="D77" s="172" t="s">
        <v>172</v>
      </c>
      <c r="E77" s="173">
        <v>4.05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5.3690000000000002E-2</v>
      </c>
      <c r="O77" s="173">
        <f>ROUND(E77*N77,2)</f>
        <v>0.22</v>
      </c>
      <c r="P77" s="173">
        <v>0</v>
      </c>
      <c r="Q77" s="173">
        <f>ROUND(E77*P77,2)</f>
        <v>0</v>
      </c>
      <c r="R77" s="175"/>
      <c r="S77" s="175" t="s">
        <v>148</v>
      </c>
      <c r="T77" s="175" t="s">
        <v>148</v>
      </c>
      <c r="U77" s="175">
        <v>1.17717</v>
      </c>
      <c r="V77" s="175">
        <f>ROUND(E77*U77,2)</f>
        <v>4.7699999999999996</v>
      </c>
      <c r="W77" s="175"/>
      <c r="X77" s="176" t="s">
        <v>149</v>
      </c>
      <c r="Y77" s="157" t="s">
        <v>150</v>
      </c>
      <c r="Z77" s="147"/>
      <c r="AA77" s="147"/>
      <c r="AB77" s="147"/>
      <c r="AC77" s="147"/>
      <c r="AD77" s="147"/>
      <c r="AE77" s="147"/>
      <c r="AF77" s="147"/>
      <c r="AG77" s="147" t="s">
        <v>151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7" t="s">
        <v>249</v>
      </c>
      <c r="D78" s="158"/>
      <c r="E78" s="159">
        <v>4.05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153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0">
        <v>24</v>
      </c>
      <c r="B79" s="171" t="s">
        <v>250</v>
      </c>
      <c r="C79" s="186" t="s">
        <v>251</v>
      </c>
      <c r="D79" s="172" t="s">
        <v>172</v>
      </c>
      <c r="E79" s="173">
        <v>55.994999999999997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4.0869999999999997E-2</v>
      </c>
      <c r="O79" s="173">
        <f>ROUND(E79*N79,2)</f>
        <v>2.29</v>
      </c>
      <c r="P79" s="173">
        <v>0</v>
      </c>
      <c r="Q79" s="173">
        <f>ROUND(E79*P79,2)</f>
        <v>0</v>
      </c>
      <c r="R79" s="175"/>
      <c r="S79" s="175" t="s">
        <v>148</v>
      </c>
      <c r="T79" s="175" t="s">
        <v>148</v>
      </c>
      <c r="U79" s="175">
        <v>0.47499999999999998</v>
      </c>
      <c r="V79" s="175">
        <f>ROUND(E79*U79,2)</f>
        <v>26.6</v>
      </c>
      <c r="W79" s="175"/>
      <c r="X79" s="176" t="s">
        <v>149</v>
      </c>
      <c r="Y79" s="157" t="s">
        <v>150</v>
      </c>
      <c r="Z79" s="147"/>
      <c r="AA79" s="147"/>
      <c r="AB79" s="147"/>
      <c r="AC79" s="147"/>
      <c r="AD79" s="147"/>
      <c r="AE79" s="147"/>
      <c r="AF79" s="147"/>
      <c r="AG79" s="147" t="s">
        <v>151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7" t="s">
        <v>252</v>
      </c>
      <c r="D80" s="158"/>
      <c r="E80" s="159">
        <v>55.994999999999997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153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25</v>
      </c>
      <c r="B81" s="171" t="s">
        <v>253</v>
      </c>
      <c r="C81" s="186" t="s">
        <v>254</v>
      </c>
      <c r="D81" s="172" t="s">
        <v>172</v>
      </c>
      <c r="E81" s="173">
        <v>691.79070000000002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8.0000000000000007E-5</v>
      </c>
      <c r="O81" s="173">
        <f>ROUND(E81*N81,2)</f>
        <v>0.06</v>
      </c>
      <c r="P81" s="173">
        <v>0</v>
      </c>
      <c r="Q81" s="173">
        <f>ROUND(E81*P81,2)</f>
        <v>0</v>
      </c>
      <c r="R81" s="175"/>
      <c r="S81" s="175" t="s">
        <v>148</v>
      </c>
      <c r="T81" s="175" t="s">
        <v>148</v>
      </c>
      <c r="U81" s="175">
        <v>0</v>
      </c>
      <c r="V81" s="175">
        <f>ROUND(E81*U81,2)</f>
        <v>0</v>
      </c>
      <c r="W81" s="175"/>
      <c r="X81" s="176" t="s">
        <v>149</v>
      </c>
      <c r="Y81" s="157" t="s">
        <v>150</v>
      </c>
      <c r="Z81" s="147"/>
      <c r="AA81" s="147"/>
      <c r="AB81" s="147"/>
      <c r="AC81" s="147"/>
      <c r="AD81" s="147"/>
      <c r="AE81" s="147"/>
      <c r="AF81" s="147"/>
      <c r="AG81" s="147" t="s">
        <v>151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7" t="s">
        <v>255</v>
      </c>
      <c r="D82" s="158"/>
      <c r="E82" s="159">
        <v>691.79070000000002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153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3" t="s">
        <v>143</v>
      </c>
      <c r="B83" s="164" t="s">
        <v>74</v>
      </c>
      <c r="C83" s="185" t="s">
        <v>75</v>
      </c>
      <c r="D83" s="165"/>
      <c r="E83" s="166"/>
      <c r="F83" s="167"/>
      <c r="G83" s="167">
        <f>SUMIF(AG84:AG88,"&lt;&gt;NOR",G84:G88)</f>
        <v>0</v>
      </c>
      <c r="H83" s="167"/>
      <c r="I83" s="167">
        <f>SUM(I84:I88)</f>
        <v>0</v>
      </c>
      <c r="J83" s="167"/>
      <c r="K83" s="167">
        <f>SUM(K84:K88)</f>
        <v>0</v>
      </c>
      <c r="L83" s="167"/>
      <c r="M83" s="167">
        <f>SUM(M84:M88)</f>
        <v>0</v>
      </c>
      <c r="N83" s="166"/>
      <c r="O83" s="166">
        <f>SUM(O84:O88)</f>
        <v>4</v>
      </c>
      <c r="P83" s="166"/>
      <c r="Q83" s="166">
        <f>SUM(Q84:Q88)</f>
        <v>0</v>
      </c>
      <c r="R83" s="167"/>
      <c r="S83" s="167"/>
      <c r="T83" s="167"/>
      <c r="U83" s="167"/>
      <c r="V83" s="167">
        <f>SUM(V84:V88)</f>
        <v>40.78</v>
      </c>
      <c r="W83" s="167"/>
      <c r="X83" s="168"/>
      <c r="Y83" s="162"/>
      <c r="AG83" t="s">
        <v>144</v>
      </c>
    </row>
    <row r="84" spans="1:60" outlineLevel="1" x14ac:dyDescent="0.2">
      <c r="A84" s="170">
        <v>26</v>
      </c>
      <c r="B84" s="171" t="s">
        <v>256</v>
      </c>
      <c r="C84" s="186" t="s">
        <v>257</v>
      </c>
      <c r="D84" s="172" t="s">
        <v>147</v>
      </c>
      <c r="E84" s="173">
        <v>0.27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2.5</v>
      </c>
      <c r="O84" s="173">
        <f>ROUND(E84*N84,2)</f>
        <v>0.68</v>
      </c>
      <c r="P84" s="173">
        <v>0</v>
      </c>
      <c r="Q84" s="173">
        <f>ROUND(E84*P84,2)</f>
        <v>0</v>
      </c>
      <c r="R84" s="175"/>
      <c r="S84" s="175" t="s">
        <v>148</v>
      </c>
      <c r="T84" s="175" t="s">
        <v>148</v>
      </c>
      <c r="U84" s="175">
        <v>5.33</v>
      </c>
      <c r="V84" s="175">
        <f>ROUND(E84*U84,2)</f>
        <v>1.44</v>
      </c>
      <c r="W84" s="175"/>
      <c r="X84" s="176" t="s">
        <v>149</v>
      </c>
      <c r="Y84" s="157" t="s">
        <v>150</v>
      </c>
      <c r="Z84" s="147"/>
      <c r="AA84" s="147"/>
      <c r="AB84" s="147"/>
      <c r="AC84" s="147"/>
      <c r="AD84" s="147"/>
      <c r="AE84" s="147"/>
      <c r="AF84" s="147"/>
      <c r="AG84" s="147" t="s">
        <v>151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7" t="s">
        <v>258</v>
      </c>
      <c r="D85" s="158"/>
      <c r="E85" s="159">
        <v>0.27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153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0">
        <v>27</v>
      </c>
      <c r="B86" s="171" t="s">
        <v>259</v>
      </c>
      <c r="C86" s="186" t="s">
        <v>260</v>
      </c>
      <c r="D86" s="172" t="s">
        <v>172</v>
      </c>
      <c r="E86" s="173">
        <v>193.79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1.7149999999999999E-2</v>
      </c>
      <c r="O86" s="173">
        <f>ROUND(E86*N86,2)</f>
        <v>3.32</v>
      </c>
      <c r="P86" s="173">
        <v>0</v>
      </c>
      <c r="Q86" s="173">
        <f>ROUND(E86*P86,2)</f>
        <v>0</v>
      </c>
      <c r="R86" s="175"/>
      <c r="S86" s="175" t="s">
        <v>148</v>
      </c>
      <c r="T86" s="175" t="s">
        <v>148</v>
      </c>
      <c r="U86" s="175">
        <v>0.20300000000000001</v>
      </c>
      <c r="V86" s="175">
        <f>ROUND(E86*U86,2)</f>
        <v>39.340000000000003</v>
      </c>
      <c r="W86" s="175"/>
      <c r="X86" s="176" t="s">
        <v>149</v>
      </c>
      <c r="Y86" s="157" t="s">
        <v>150</v>
      </c>
      <c r="Z86" s="147"/>
      <c r="AA86" s="147"/>
      <c r="AB86" s="147"/>
      <c r="AC86" s="147"/>
      <c r="AD86" s="147"/>
      <c r="AE86" s="147"/>
      <c r="AF86" s="147"/>
      <c r="AG86" s="147" t="s">
        <v>151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7" t="s">
        <v>261</v>
      </c>
      <c r="D87" s="158"/>
      <c r="E87" s="159">
        <v>142.6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153</v>
      </c>
      <c r="AH87" s="147">
        <v>5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7" t="s">
        <v>262</v>
      </c>
      <c r="D88" s="158"/>
      <c r="E88" s="159">
        <v>51.19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153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3" t="s">
        <v>143</v>
      </c>
      <c r="B89" s="164" t="s">
        <v>76</v>
      </c>
      <c r="C89" s="185" t="s">
        <v>77</v>
      </c>
      <c r="D89" s="165"/>
      <c r="E89" s="166"/>
      <c r="F89" s="167"/>
      <c r="G89" s="167">
        <f>SUMIF(AG90:AG91,"&lt;&gt;NOR",G90:G91)</f>
        <v>0</v>
      </c>
      <c r="H89" s="167"/>
      <c r="I89" s="167">
        <f>SUM(I90:I91)</f>
        <v>0</v>
      </c>
      <c r="J89" s="167"/>
      <c r="K89" s="167">
        <f>SUM(K90:K91)</f>
        <v>0</v>
      </c>
      <c r="L89" s="167"/>
      <c r="M89" s="167">
        <f>SUM(M90:M91)</f>
        <v>0</v>
      </c>
      <c r="N89" s="166"/>
      <c r="O89" s="166">
        <f>SUM(O90:O91)</f>
        <v>0.05</v>
      </c>
      <c r="P89" s="166"/>
      <c r="Q89" s="166">
        <f>SUM(Q90:Q91)</f>
        <v>0</v>
      </c>
      <c r="R89" s="167"/>
      <c r="S89" s="167"/>
      <c r="T89" s="167"/>
      <c r="U89" s="167"/>
      <c r="V89" s="167">
        <f>SUM(V90:V91)</f>
        <v>3.26</v>
      </c>
      <c r="W89" s="167"/>
      <c r="X89" s="168"/>
      <c r="Y89" s="162"/>
      <c r="AG89" t="s">
        <v>144</v>
      </c>
    </row>
    <row r="90" spans="1:60" outlineLevel="1" x14ac:dyDescent="0.2">
      <c r="A90" s="177">
        <v>28</v>
      </c>
      <c r="B90" s="178" t="s">
        <v>263</v>
      </c>
      <c r="C90" s="188" t="s">
        <v>264</v>
      </c>
      <c r="D90" s="179" t="s">
        <v>159</v>
      </c>
      <c r="E90" s="180">
        <v>1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0">
        <v>4.3200000000000002E-2</v>
      </c>
      <c r="O90" s="180">
        <f>ROUND(E90*N90,2)</f>
        <v>0.04</v>
      </c>
      <c r="P90" s="180">
        <v>0</v>
      </c>
      <c r="Q90" s="180">
        <f>ROUND(E90*P90,2)</f>
        <v>0</v>
      </c>
      <c r="R90" s="182"/>
      <c r="S90" s="182" t="s">
        <v>148</v>
      </c>
      <c r="T90" s="182" t="s">
        <v>148</v>
      </c>
      <c r="U90" s="182">
        <v>3.258</v>
      </c>
      <c r="V90" s="182">
        <f>ROUND(E90*U90,2)</f>
        <v>3.26</v>
      </c>
      <c r="W90" s="182"/>
      <c r="X90" s="183" t="s">
        <v>149</v>
      </c>
      <c r="Y90" s="157" t="s">
        <v>150</v>
      </c>
      <c r="Z90" s="147"/>
      <c r="AA90" s="147"/>
      <c r="AB90" s="147"/>
      <c r="AC90" s="147"/>
      <c r="AD90" s="147"/>
      <c r="AE90" s="147"/>
      <c r="AF90" s="147"/>
      <c r="AG90" s="147" t="s">
        <v>151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7">
        <v>29</v>
      </c>
      <c r="B91" s="178" t="s">
        <v>265</v>
      </c>
      <c r="C91" s="188" t="s">
        <v>266</v>
      </c>
      <c r="D91" s="179" t="s">
        <v>159</v>
      </c>
      <c r="E91" s="180">
        <v>1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1.2999999999999999E-2</v>
      </c>
      <c r="O91" s="180">
        <f>ROUND(E91*N91,2)</f>
        <v>0.01</v>
      </c>
      <c r="P91" s="180">
        <v>0</v>
      </c>
      <c r="Q91" s="180">
        <f>ROUND(E91*P91,2)</f>
        <v>0</v>
      </c>
      <c r="R91" s="182" t="s">
        <v>267</v>
      </c>
      <c r="S91" s="182" t="s">
        <v>148</v>
      </c>
      <c r="T91" s="182" t="s">
        <v>148</v>
      </c>
      <c r="U91" s="182">
        <v>0</v>
      </c>
      <c r="V91" s="182">
        <f>ROUND(E91*U91,2)</f>
        <v>0</v>
      </c>
      <c r="W91" s="182"/>
      <c r="X91" s="183" t="s">
        <v>268</v>
      </c>
      <c r="Y91" s="157" t="s">
        <v>150</v>
      </c>
      <c r="Z91" s="147"/>
      <c r="AA91" s="147"/>
      <c r="AB91" s="147"/>
      <c r="AC91" s="147"/>
      <c r="AD91" s="147"/>
      <c r="AE91" s="147"/>
      <c r="AF91" s="147"/>
      <c r="AG91" s="147" t="s">
        <v>269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3" t="s">
        <v>143</v>
      </c>
      <c r="B92" s="164" t="s">
        <v>78</v>
      </c>
      <c r="C92" s="185" t="s">
        <v>79</v>
      </c>
      <c r="D92" s="165"/>
      <c r="E92" s="166"/>
      <c r="F92" s="167"/>
      <c r="G92" s="167">
        <f>SUMIF(AG93:AG208,"&lt;&gt;NOR",G93:G208)</f>
        <v>0</v>
      </c>
      <c r="H92" s="167"/>
      <c r="I92" s="167">
        <f>SUM(I93:I208)</f>
        <v>0</v>
      </c>
      <c r="J92" s="167"/>
      <c r="K92" s="167">
        <f>SUM(K93:K208)</f>
        <v>0</v>
      </c>
      <c r="L92" s="167"/>
      <c r="M92" s="167">
        <f>SUM(M93:M208)</f>
        <v>0</v>
      </c>
      <c r="N92" s="166"/>
      <c r="O92" s="166">
        <f>SUM(O93:O208)</f>
        <v>0.09</v>
      </c>
      <c r="P92" s="166"/>
      <c r="Q92" s="166">
        <f>SUM(Q93:Q208)</f>
        <v>69.230000000000018</v>
      </c>
      <c r="R92" s="167"/>
      <c r="S92" s="167"/>
      <c r="T92" s="167"/>
      <c r="U92" s="167"/>
      <c r="V92" s="167">
        <f>SUM(V93:V208)</f>
        <v>524.04000000000008</v>
      </c>
      <c r="W92" s="167"/>
      <c r="X92" s="168"/>
      <c r="Y92" s="162"/>
      <c r="AG92" t="s">
        <v>144</v>
      </c>
    </row>
    <row r="93" spans="1:60" outlineLevel="1" x14ac:dyDescent="0.2">
      <c r="A93" s="170">
        <v>30</v>
      </c>
      <c r="B93" s="171" t="s">
        <v>270</v>
      </c>
      <c r="C93" s="186" t="s">
        <v>271</v>
      </c>
      <c r="D93" s="172" t="s">
        <v>172</v>
      </c>
      <c r="E93" s="173">
        <v>42.94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6.7000000000000002E-4</v>
      </c>
      <c r="O93" s="173">
        <f>ROUND(E93*N93,2)</f>
        <v>0.03</v>
      </c>
      <c r="P93" s="173">
        <v>0.18</v>
      </c>
      <c r="Q93" s="173">
        <f>ROUND(E93*P93,2)</f>
        <v>7.73</v>
      </c>
      <c r="R93" s="175"/>
      <c r="S93" s="175" t="s">
        <v>148</v>
      </c>
      <c r="T93" s="175" t="s">
        <v>148</v>
      </c>
      <c r="U93" s="175">
        <v>0.23200000000000001</v>
      </c>
      <c r="V93" s="175">
        <f>ROUND(E93*U93,2)</f>
        <v>9.9600000000000009</v>
      </c>
      <c r="W93" s="175"/>
      <c r="X93" s="176" t="s">
        <v>149</v>
      </c>
      <c r="Y93" s="157" t="s">
        <v>150</v>
      </c>
      <c r="Z93" s="147"/>
      <c r="AA93" s="147"/>
      <c r="AB93" s="147"/>
      <c r="AC93" s="147"/>
      <c r="AD93" s="147"/>
      <c r="AE93" s="147"/>
      <c r="AF93" s="147"/>
      <c r="AG93" s="147" t="s">
        <v>151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7" t="s">
        <v>272</v>
      </c>
      <c r="D94" s="158"/>
      <c r="E94" s="159">
        <v>25.55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153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7" t="s">
        <v>273</v>
      </c>
      <c r="D95" s="158"/>
      <c r="E95" s="159">
        <v>-3.5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153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7" t="s">
        <v>274</v>
      </c>
      <c r="D96" s="158"/>
      <c r="E96" s="159">
        <v>27.09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153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7" t="s">
        <v>275</v>
      </c>
      <c r="D97" s="158"/>
      <c r="E97" s="159">
        <v>-6.2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153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0">
        <v>31</v>
      </c>
      <c r="B98" s="171" t="s">
        <v>276</v>
      </c>
      <c r="C98" s="186" t="s">
        <v>277</v>
      </c>
      <c r="D98" s="172" t="s">
        <v>147</v>
      </c>
      <c r="E98" s="173">
        <v>1.7637499999999999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1.2800000000000001E-3</v>
      </c>
      <c r="O98" s="173">
        <f>ROUND(E98*N98,2)</f>
        <v>0</v>
      </c>
      <c r="P98" s="173">
        <v>1.8</v>
      </c>
      <c r="Q98" s="173">
        <f>ROUND(E98*P98,2)</f>
        <v>3.17</v>
      </c>
      <c r="R98" s="175"/>
      <c r="S98" s="175" t="s">
        <v>148</v>
      </c>
      <c r="T98" s="175" t="s">
        <v>148</v>
      </c>
      <c r="U98" s="175">
        <v>1.52</v>
      </c>
      <c r="V98" s="175">
        <f>ROUND(E98*U98,2)</f>
        <v>2.68</v>
      </c>
      <c r="W98" s="175"/>
      <c r="X98" s="176" t="s">
        <v>149</v>
      </c>
      <c r="Y98" s="157" t="s">
        <v>150</v>
      </c>
      <c r="Z98" s="147"/>
      <c r="AA98" s="147"/>
      <c r="AB98" s="147"/>
      <c r="AC98" s="147"/>
      <c r="AD98" s="147"/>
      <c r="AE98" s="147"/>
      <c r="AF98" s="147"/>
      <c r="AG98" s="147" t="s">
        <v>151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7" t="s">
        <v>278</v>
      </c>
      <c r="D99" s="158"/>
      <c r="E99" s="159">
        <v>1.7637499999999999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153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0">
        <v>32</v>
      </c>
      <c r="B100" s="171" t="s">
        <v>279</v>
      </c>
      <c r="C100" s="186" t="s">
        <v>280</v>
      </c>
      <c r="D100" s="172" t="s">
        <v>172</v>
      </c>
      <c r="E100" s="173">
        <v>190.36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1.26E-2</v>
      </c>
      <c r="Q100" s="173">
        <f>ROUND(E100*P100,2)</f>
        <v>2.4</v>
      </c>
      <c r="R100" s="175"/>
      <c r="S100" s="175" t="s">
        <v>148</v>
      </c>
      <c r="T100" s="175" t="s">
        <v>148</v>
      </c>
      <c r="U100" s="175">
        <v>0.33</v>
      </c>
      <c r="V100" s="175">
        <f>ROUND(E100*U100,2)</f>
        <v>62.82</v>
      </c>
      <c r="W100" s="175"/>
      <c r="X100" s="176" t="s">
        <v>149</v>
      </c>
      <c r="Y100" s="157" t="s">
        <v>150</v>
      </c>
      <c r="Z100" s="147"/>
      <c r="AA100" s="147"/>
      <c r="AB100" s="147"/>
      <c r="AC100" s="147"/>
      <c r="AD100" s="147"/>
      <c r="AE100" s="147"/>
      <c r="AF100" s="147"/>
      <c r="AG100" s="147" t="s">
        <v>151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7" t="s">
        <v>281</v>
      </c>
      <c r="D101" s="158"/>
      <c r="E101" s="159">
        <v>23.96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153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7" t="s">
        <v>282</v>
      </c>
      <c r="D102" s="158"/>
      <c r="E102" s="159">
        <v>3.64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153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3" x14ac:dyDescent="0.2">
      <c r="A103" s="154"/>
      <c r="B103" s="155"/>
      <c r="C103" s="187" t="s">
        <v>283</v>
      </c>
      <c r="D103" s="158"/>
      <c r="E103" s="159">
        <v>54.49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153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7" t="s">
        <v>284</v>
      </c>
      <c r="D104" s="158"/>
      <c r="E104" s="159">
        <v>8.4700000000000006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153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245</v>
      </c>
      <c r="D105" s="160"/>
      <c r="E105" s="161">
        <v>90.56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153</v>
      </c>
      <c r="AH105" s="147">
        <v>1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7" t="s">
        <v>285</v>
      </c>
      <c r="D106" s="158"/>
      <c r="E106" s="159">
        <v>43.08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153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7" t="s">
        <v>286</v>
      </c>
      <c r="D107" s="158"/>
      <c r="E107" s="159">
        <v>23.56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153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7" t="s">
        <v>287</v>
      </c>
      <c r="D108" s="158"/>
      <c r="E108" s="159">
        <v>15.89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153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7" t="s">
        <v>288</v>
      </c>
      <c r="D109" s="158"/>
      <c r="E109" s="159">
        <v>17.27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153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9" t="s">
        <v>245</v>
      </c>
      <c r="D110" s="160"/>
      <c r="E110" s="161">
        <v>99.8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153</v>
      </c>
      <c r="AH110" s="147">
        <v>1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0">
        <v>33</v>
      </c>
      <c r="B111" s="171" t="s">
        <v>289</v>
      </c>
      <c r="C111" s="186" t="s">
        <v>290</v>
      </c>
      <c r="D111" s="172" t="s">
        <v>172</v>
      </c>
      <c r="E111" s="173">
        <v>95.12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0.02</v>
      </c>
      <c r="Q111" s="173">
        <f>ROUND(E111*P111,2)</f>
        <v>1.9</v>
      </c>
      <c r="R111" s="175"/>
      <c r="S111" s="175" t="s">
        <v>148</v>
      </c>
      <c r="T111" s="175" t="s">
        <v>148</v>
      </c>
      <c r="U111" s="175">
        <v>7.8E-2</v>
      </c>
      <c r="V111" s="175">
        <f>ROUND(E111*U111,2)</f>
        <v>7.42</v>
      </c>
      <c r="W111" s="175"/>
      <c r="X111" s="176" t="s">
        <v>149</v>
      </c>
      <c r="Y111" s="157" t="s">
        <v>150</v>
      </c>
      <c r="Z111" s="147"/>
      <c r="AA111" s="147"/>
      <c r="AB111" s="147"/>
      <c r="AC111" s="147"/>
      <c r="AD111" s="147"/>
      <c r="AE111" s="147"/>
      <c r="AF111" s="147"/>
      <c r="AG111" s="147" t="s">
        <v>151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7" t="s">
        <v>281</v>
      </c>
      <c r="D112" s="158"/>
      <c r="E112" s="159">
        <v>23.96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153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7" t="s">
        <v>282</v>
      </c>
      <c r="D113" s="158"/>
      <c r="E113" s="159">
        <v>3.64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153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3" x14ac:dyDescent="0.2">
      <c r="A114" s="154"/>
      <c r="B114" s="155"/>
      <c r="C114" s="187" t="s">
        <v>283</v>
      </c>
      <c r="D114" s="158"/>
      <c r="E114" s="159">
        <v>54.49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153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7" t="s">
        <v>284</v>
      </c>
      <c r="D115" s="158"/>
      <c r="E115" s="159">
        <v>8.4700000000000006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153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7" t="s">
        <v>291</v>
      </c>
      <c r="D116" s="158"/>
      <c r="E116" s="159">
        <v>4.5599999999999996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153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0">
        <v>34</v>
      </c>
      <c r="B117" s="171" t="s">
        <v>292</v>
      </c>
      <c r="C117" s="186" t="s">
        <v>293</v>
      </c>
      <c r="D117" s="172" t="s">
        <v>216</v>
      </c>
      <c r="E117" s="173">
        <v>68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4.0000000000000002E-4</v>
      </c>
      <c r="Q117" s="173">
        <f>ROUND(E117*P117,2)</f>
        <v>0.03</v>
      </c>
      <c r="R117" s="175"/>
      <c r="S117" s="175" t="s">
        <v>148</v>
      </c>
      <c r="T117" s="175" t="s">
        <v>148</v>
      </c>
      <c r="U117" s="175">
        <v>7.0000000000000007E-2</v>
      </c>
      <c r="V117" s="175">
        <f>ROUND(E117*U117,2)</f>
        <v>4.76</v>
      </c>
      <c r="W117" s="175"/>
      <c r="X117" s="176" t="s">
        <v>149</v>
      </c>
      <c r="Y117" s="157" t="s">
        <v>150</v>
      </c>
      <c r="Z117" s="147"/>
      <c r="AA117" s="147"/>
      <c r="AB117" s="147"/>
      <c r="AC117" s="147"/>
      <c r="AD117" s="147"/>
      <c r="AE117" s="147"/>
      <c r="AF117" s="147"/>
      <c r="AG117" s="147" t="s">
        <v>151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7" t="s">
        <v>294</v>
      </c>
      <c r="D118" s="158"/>
      <c r="E118" s="159">
        <v>4.1500000000000004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153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7" t="s">
        <v>295</v>
      </c>
      <c r="D119" s="158"/>
      <c r="E119" s="159">
        <v>14.73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153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3" x14ac:dyDescent="0.2">
      <c r="A120" s="154"/>
      <c r="B120" s="155"/>
      <c r="C120" s="187" t="s">
        <v>296</v>
      </c>
      <c r="D120" s="158"/>
      <c r="E120" s="159">
        <v>12.16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153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7" t="s">
        <v>297</v>
      </c>
      <c r="D121" s="158"/>
      <c r="E121" s="159">
        <v>6.98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153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7" t="s">
        <v>298</v>
      </c>
      <c r="D122" s="158"/>
      <c r="E122" s="159">
        <v>8.24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153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7" t="s">
        <v>299</v>
      </c>
      <c r="D123" s="158"/>
      <c r="E123" s="159">
        <v>7.9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153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7" t="s">
        <v>300</v>
      </c>
      <c r="D124" s="158"/>
      <c r="E124" s="159">
        <v>3.28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153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7" t="s">
        <v>301</v>
      </c>
      <c r="D125" s="158"/>
      <c r="E125" s="159">
        <v>10.56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153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0">
        <v>35</v>
      </c>
      <c r="B126" s="171" t="s">
        <v>302</v>
      </c>
      <c r="C126" s="186" t="s">
        <v>303</v>
      </c>
      <c r="D126" s="172" t="s">
        <v>159</v>
      </c>
      <c r="E126" s="173">
        <v>3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148</v>
      </c>
      <c r="T126" s="175" t="s">
        <v>148</v>
      </c>
      <c r="U126" s="175">
        <v>0.03</v>
      </c>
      <c r="V126" s="175">
        <f>ROUND(E126*U126,2)</f>
        <v>0.09</v>
      </c>
      <c r="W126" s="175"/>
      <c r="X126" s="176" t="s">
        <v>149</v>
      </c>
      <c r="Y126" s="157" t="s">
        <v>150</v>
      </c>
      <c r="Z126" s="147"/>
      <c r="AA126" s="147"/>
      <c r="AB126" s="147"/>
      <c r="AC126" s="147"/>
      <c r="AD126" s="147"/>
      <c r="AE126" s="147"/>
      <c r="AF126" s="147"/>
      <c r="AG126" s="147" t="s">
        <v>151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7" t="s">
        <v>68</v>
      </c>
      <c r="D127" s="158"/>
      <c r="E127" s="159">
        <v>3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153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0">
        <v>36</v>
      </c>
      <c r="B128" s="171" t="s">
        <v>304</v>
      </c>
      <c r="C128" s="186" t="s">
        <v>305</v>
      </c>
      <c r="D128" s="172" t="s">
        <v>159</v>
      </c>
      <c r="E128" s="173">
        <v>14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148</v>
      </c>
      <c r="T128" s="175" t="s">
        <v>148</v>
      </c>
      <c r="U128" s="175">
        <v>0.05</v>
      </c>
      <c r="V128" s="175">
        <f>ROUND(E128*U128,2)</f>
        <v>0.7</v>
      </c>
      <c r="W128" s="175"/>
      <c r="X128" s="176" t="s">
        <v>149</v>
      </c>
      <c r="Y128" s="157" t="s">
        <v>150</v>
      </c>
      <c r="Z128" s="147"/>
      <c r="AA128" s="147"/>
      <c r="AB128" s="147"/>
      <c r="AC128" s="147"/>
      <c r="AD128" s="147"/>
      <c r="AE128" s="147"/>
      <c r="AF128" s="147"/>
      <c r="AG128" s="147" t="s">
        <v>151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7" t="s">
        <v>306</v>
      </c>
      <c r="D129" s="158"/>
      <c r="E129" s="159">
        <v>13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153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7" t="s">
        <v>307</v>
      </c>
      <c r="D130" s="158"/>
      <c r="E130" s="159">
        <v>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153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0">
        <v>37</v>
      </c>
      <c r="B131" s="171" t="s">
        <v>308</v>
      </c>
      <c r="C131" s="186" t="s">
        <v>309</v>
      </c>
      <c r="D131" s="172" t="s">
        <v>172</v>
      </c>
      <c r="E131" s="173">
        <v>1.107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2.1900000000000001E-3</v>
      </c>
      <c r="O131" s="173">
        <f>ROUND(E131*N131,2)</f>
        <v>0</v>
      </c>
      <c r="P131" s="173">
        <v>4.1000000000000002E-2</v>
      </c>
      <c r="Q131" s="173">
        <f>ROUND(E131*P131,2)</f>
        <v>0.05</v>
      </c>
      <c r="R131" s="175"/>
      <c r="S131" s="175" t="s">
        <v>148</v>
      </c>
      <c r="T131" s="175" t="s">
        <v>148</v>
      </c>
      <c r="U131" s="175">
        <v>0.52</v>
      </c>
      <c r="V131" s="175">
        <f>ROUND(E131*U131,2)</f>
        <v>0.57999999999999996</v>
      </c>
      <c r="W131" s="175"/>
      <c r="X131" s="176" t="s">
        <v>149</v>
      </c>
      <c r="Y131" s="157" t="s">
        <v>150</v>
      </c>
      <c r="Z131" s="147"/>
      <c r="AA131" s="147"/>
      <c r="AB131" s="147"/>
      <c r="AC131" s="147"/>
      <c r="AD131" s="147"/>
      <c r="AE131" s="147"/>
      <c r="AF131" s="147"/>
      <c r="AG131" s="147" t="s">
        <v>151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7" t="s">
        <v>310</v>
      </c>
      <c r="D132" s="158"/>
      <c r="E132" s="159">
        <v>0.54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153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7" t="s">
        <v>311</v>
      </c>
      <c r="D133" s="158"/>
      <c r="E133" s="159">
        <v>0.56699999999999995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153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0">
        <v>38</v>
      </c>
      <c r="B134" s="171" t="s">
        <v>312</v>
      </c>
      <c r="C134" s="186" t="s">
        <v>313</v>
      </c>
      <c r="D134" s="172" t="s">
        <v>172</v>
      </c>
      <c r="E134" s="173">
        <v>2.56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9.2000000000000003E-4</v>
      </c>
      <c r="O134" s="173">
        <f>ROUND(E134*N134,2)</f>
        <v>0</v>
      </c>
      <c r="P134" s="173">
        <v>2.7E-2</v>
      </c>
      <c r="Q134" s="173">
        <f>ROUND(E134*P134,2)</f>
        <v>7.0000000000000007E-2</v>
      </c>
      <c r="R134" s="175"/>
      <c r="S134" s="175" t="s">
        <v>148</v>
      </c>
      <c r="T134" s="175" t="s">
        <v>148</v>
      </c>
      <c r="U134" s="175">
        <v>0.26300000000000001</v>
      </c>
      <c r="V134" s="175">
        <f>ROUND(E134*U134,2)</f>
        <v>0.67</v>
      </c>
      <c r="W134" s="175"/>
      <c r="X134" s="176" t="s">
        <v>149</v>
      </c>
      <c r="Y134" s="157" t="s">
        <v>150</v>
      </c>
      <c r="Z134" s="147"/>
      <c r="AA134" s="147"/>
      <c r="AB134" s="147"/>
      <c r="AC134" s="147"/>
      <c r="AD134" s="147"/>
      <c r="AE134" s="147"/>
      <c r="AF134" s="147"/>
      <c r="AG134" s="147" t="s">
        <v>151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7" t="s">
        <v>314</v>
      </c>
      <c r="D135" s="158"/>
      <c r="E135" s="159">
        <v>2.56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153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0">
        <v>39</v>
      </c>
      <c r="B136" s="171" t="s">
        <v>315</v>
      </c>
      <c r="C136" s="186" t="s">
        <v>316</v>
      </c>
      <c r="D136" s="172" t="s">
        <v>172</v>
      </c>
      <c r="E136" s="173">
        <v>21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1.17E-3</v>
      </c>
      <c r="O136" s="173">
        <f>ROUND(E136*N136,2)</f>
        <v>0.02</v>
      </c>
      <c r="P136" s="173">
        <v>7.5999999999999998E-2</v>
      </c>
      <c r="Q136" s="173">
        <f>ROUND(E136*P136,2)</f>
        <v>1.6</v>
      </c>
      <c r="R136" s="175"/>
      <c r="S136" s="175" t="s">
        <v>148</v>
      </c>
      <c r="T136" s="175" t="s">
        <v>148</v>
      </c>
      <c r="U136" s="175">
        <v>0.93899999999999995</v>
      </c>
      <c r="V136" s="175">
        <f>ROUND(E136*U136,2)</f>
        <v>19.72</v>
      </c>
      <c r="W136" s="175"/>
      <c r="X136" s="176" t="s">
        <v>149</v>
      </c>
      <c r="Y136" s="157" t="s">
        <v>150</v>
      </c>
      <c r="Z136" s="147"/>
      <c r="AA136" s="147"/>
      <c r="AB136" s="147"/>
      <c r="AC136" s="147"/>
      <c r="AD136" s="147"/>
      <c r="AE136" s="147"/>
      <c r="AF136" s="147"/>
      <c r="AG136" s="147" t="s">
        <v>151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7" t="s">
        <v>317</v>
      </c>
      <c r="D137" s="158"/>
      <c r="E137" s="159">
        <v>12.6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153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7" t="s">
        <v>318</v>
      </c>
      <c r="D138" s="158"/>
      <c r="E138" s="159">
        <v>3.2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153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7" t="s">
        <v>319</v>
      </c>
      <c r="D139" s="158"/>
      <c r="E139" s="159">
        <v>3.6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153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7" t="s">
        <v>320</v>
      </c>
      <c r="D140" s="158"/>
      <c r="E140" s="159">
        <v>1.6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153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0">
        <v>40</v>
      </c>
      <c r="B141" s="171" t="s">
        <v>321</v>
      </c>
      <c r="C141" s="186" t="s">
        <v>322</v>
      </c>
      <c r="D141" s="172" t="s">
        <v>216</v>
      </c>
      <c r="E141" s="173">
        <v>1.23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1.507E-2</v>
      </c>
      <c r="Q141" s="173">
        <f>ROUND(E141*P141,2)</f>
        <v>0.02</v>
      </c>
      <c r="R141" s="175"/>
      <c r="S141" s="175" t="s">
        <v>148</v>
      </c>
      <c r="T141" s="175" t="s">
        <v>148</v>
      </c>
      <c r="U141" s="175">
        <v>0.11</v>
      </c>
      <c r="V141" s="175">
        <f>ROUND(E141*U141,2)</f>
        <v>0.14000000000000001</v>
      </c>
      <c r="W141" s="175"/>
      <c r="X141" s="176" t="s">
        <v>149</v>
      </c>
      <c r="Y141" s="157" t="s">
        <v>150</v>
      </c>
      <c r="Z141" s="147"/>
      <c r="AA141" s="147"/>
      <c r="AB141" s="147"/>
      <c r="AC141" s="147"/>
      <c r="AD141" s="147"/>
      <c r="AE141" s="147"/>
      <c r="AF141" s="147"/>
      <c r="AG141" s="147" t="s">
        <v>151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7" t="s">
        <v>323</v>
      </c>
      <c r="D142" s="158"/>
      <c r="E142" s="159">
        <v>1.23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153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0">
        <v>41</v>
      </c>
      <c r="B143" s="171" t="s">
        <v>324</v>
      </c>
      <c r="C143" s="186" t="s">
        <v>325</v>
      </c>
      <c r="D143" s="172" t="s">
        <v>216</v>
      </c>
      <c r="E143" s="173">
        <v>4.2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3.2499999999999999E-3</v>
      </c>
      <c r="O143" s="173">
        <f>ROUND(E143*N143,2)</f>
        <v>0.01</v>
      </c>
      <c r="P143" s="173">
        <v>8.831E-2</v>
      </c>
      <c r="Q143" s="173">
        <f>ROUND(E143*P143,2)</f>
        <v>0.37</v>
      </c>
      <c r="R143" s="175"/>
      <c r="S143" s="175" t="s">
        <v>148</v>
      </c>
      <c r="T143" s="175" t="s">
        <v>148</v>
      </c>
      <c r="U143" s="175">
        <v>6.2</v>
      </c>
      <c r="V143" s="175">
        <f>ROUND(E143*U143,2)</f>
        <v>26.04</v>
      </c>
      <c r="W143" s="175"/>
      <c r="X143" s="176" t="s">
        <v>149</v>
      </c>
      <c r="Y143" s="157" t="s">
        <v>150</v>
      </c>
      <c r="Z143" s="147"/>
      <c r="AA143" s="147"/>
      <c r="AB143" s="147"/>
      <c r="AC143" s="147"/>
      <c r="AD143" s="147"/>
      <c r="AE143" s="147"/>
      <c r="AF143" s="147"/>
      <c r="AG143" s="147" t="s">
        <v>151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7" t="s">
        <v>326</v>
      </c>
      <c r="D144" s="158"/>
      <c r="E144" s="159">
        <v>3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153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7" t="s">
        <v>327</v>
      </c>
      <c r="D145" s="158"/>
      <c r="E145" s="159">
        <v>1.2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153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0">
        <v>42</v>
      </c>
      <c r="B146" s="171" t="s">
        <v>328</v>
      </c>
      <c r="C146" s="186" t="s">
        <v>329</v>
      </c>
      <c r="D146" s="172" t="s">
        <v>216</v>
      </c>
      <c r="E146" s="173">
        <v>13.1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0</v>
      </c>
      <c r="O146" s="173">
        <f>ROUND(E146*N146,2)</f>
        <v>0</v>
      </c>
      <c r="P146" s="173">
        <v>4.6000000000000001E-4</v>
      </c>
      <c r="Q146" s="173">
        <f>ROUND(E146*P146,2)</f>
        <v>0.01</v>
      </c>
      <c r="R146" s="175"/>
      <c r="S146" s="175" t="s">
        <v>148</v>
      </c>
      <c r="T146" s="175" t="s">
        <v>148</v>
      </c>
      <c r="U146" s="175">
        <v>2.4300000000000002</v>
      </c>
      <c r="V146" s="175">
        <f>ROUND(E146*U146,2)</f>
        <v>31.83</v>
      </c>
      <c r="W146" s="175"/>
      <c r="X146" s="176" t="s">
        <v>149</v>
      </c>
      <c r="Y146" s="157" t="s">
        <v>150</v>
      </c>
      <c r="Z146" s="147"/>
      <c r="AA146" s="147"/>
      <c r="AB146" s="147"/>
      <c r="AC146" s="147"/>
      <c r="AD146" s="147"/>
      <c r="AE146" s="147"/>
      <c r="AF146" s="147"/>
      <c r="AG146" s="147" t="s">
        <v>151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7" t="s">
        <v>330</v>
      </c>
      <c r="D147" s="158"/>
      <c r="E147" s="159">
        <v>6.9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153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7" t="s">
        <v>331</v>
      </c>
      <c r="D148" s="158"/>
      <c r="E148" s="159">
        <v>6.2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153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0">
        <v>43</v>
      </c>
      <c r="B149" s="171" t="s">
        <v>332</v>
      </c>
      <c r="C149" s="186" t="s">
        <v>333</v>
      </c>
      <c r="D149" s="172" t="s">
        <v>216</v>
      </c>
      <c r="E149" s="173">
        <v>15.64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4.6000000000000001E-4</v>
      </c>
      <c r="Q149" s="173">
        <f>ROUND(E149*P149,2)</f>
        <v>0.01</v>
      </c>
      <c r="R149" s="175"/>
      <c r="S149" s="175" t="s">
        <v>148</v>
      </c>
      <c r="T149" s="175" t="s">
        <v>148</v>
      </c>
      <c r="U149" s="175">
        <v>3.24</v>
      </c>
      <c r="V149" s="175">
        <f>ROUND(E149*U149,2)</f>
        <v>50.67</v>
      </c>
      <c r="W149" s="175"/>
      <c r="X149" s="176" t="s">
        <v>149</v>
      </c>
      <c r="Y149" s="157" t="s">
        <v>150</v>
      </c>
      <c r="Z149" s="147"/>
      <c r="AA149" s="147"/>
      <c r="AB149" s="147"/>
      <c r="AC149" s="147"/>
      <c r="AD149" s="147"/>
      <c r="AE149" s="147"/>
      <c r="AF149" s="147"/>
      <c r="AG149" s="147" t="s">
        <v>151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7" t="s">
        <v>334</v>
      </c>
      <c r="D150" s="158"/>
      <c r="E150" s="159">
        <v>5.8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153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7" t="s">
        <v>335</v>
      </c>
      <c r="D151" s="158"/>
      <c r="E151" s="159">
        <v>3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153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7" t="s">
        <v>331</v>
      </c>
      <c r="D152" s="158"/>
      <c r="E152" s="159">
        <v>6.2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153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7" t="s">
        <v>336</v>
      </c>
      <c r="D153" s="158"/>
      <c r="E153" s="159">
        <v>0.64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153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0">
        <v>44</v>
      </c>
      <c r="B154" s="171" t="s">
        <v>337</v>
      </c>
      <c r="C154" s="186" t="s">
        <v>338</v>
      </c>
      <c r="D154" s="172" t="s">
        <v>147</v>
      </c>
      <c r="E154" s="173">
        <v>0.39204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1.82E-3</v>
      </c>
      <c r="O154" s="173">
        <f>ROUND(E154*N154,2)</f>
        <v>0</v>
      </c>
      <c r="P154" s="173">
        <v>1.8</v>
      </c>
      <c r="Q154" s="173">
        <f>ROUND(E154*P154,2)</f>
        <v>0.71</v>
      </c>
      <c r="R154" s="175"/>
      <c r="S154" s="175" t="s">
        <v>148</v>
      </c>
      <c r="T154" s="175" t="s">
        <v>148</v>
      </c>
      <c r="U154" s="175">
        <v>5.7960000000000003</v>
      </c>
      <c r="V154" s="175">
        <f>ROUND(E154*U154,2)</f>
        <v>2.27</v>
      </c>
      <c r="W154" s="175"/>
      <c r="X154" s="176" t="s">
        <v>149</v>
      </c>
      <c r="Y154" s="157" t="s">
        <v>150</v>
      </c>
      <c r="Z154" s="147"/>
      <c r="AA154" s="147"/>
      <c r="AB154" s="147"/>
      <c r="AC154" s="147"/>
      <c r="AD154" s="147"/>
      <c r="AE154" s="147"/>
      <c r="AF154" s="147"/>
      <c r="AG154" s="147" t="s">
        <v>151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49" t="s">
        <v>339</v>
      </c>
      <c r="D155" s="250"/>
      <c r="E155" s="250"/>
      <c r="F155" s="250"/>
      <c r="G155" s="25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199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7" t="s">
        <v>340</v>
      </c>
      <c r="D156" s="158"/>
      <c r="E156" s="159">
        <v>0.25380000000000003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153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7" t="s">
        <v>341</v>
      </c>
      <c r="D157" s="158"/>
      <c r="E157" s="159">
        <v>0.13824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153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0">
        <v>45</v>
      </c>
      <c r="B158" s="171" t="s">
        <v>342</v>
      </c>
      <c r="C158" s="186" t="s">
        <v>343</v>
      </c>
      <c r="D158" s="172" t="s">
        <v>147</v>
      </c>
      <c r="E158" s="173">
        <v>0.76229999999999998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1.82E-3</v>
      </c>
      <c r="O158" s="173">
        <f>ROUND(E158*N158,2)</f>
        <v>0</v>
      </c>
      <c r="P158" s="173">
        <v>1.8</v>
      </c>
      <c r="Q158" s="173">
        <f>ROUND(E158*P158,2)</f>
        <v>1.37</v>
      </c>
      <c r="R158" s="175"/>
      <c r="S158" s="175" t="s">
        <v>148</v>
      </c>
      <c r="T158" s="175" t="s">
        <v>148</v>
      </c>
      <c r="U158" s="175">
        <v>3.1960000000000002</v>
      </c>
      <c r="V158" s="175">
        <f>ROUND(E158*U158,2)</f>
        <v>2.44</v>
      </c>
      <c r="W158" s="175"/>
      <c r="X158" s="176" t="s">
        <v>149</v>
      </c>
      <c r="Y158" s="157" t="s">
        <v>150</v>
      </c>
      <c r="Z158" s="147"/>
      <c r="AA158" s="147"/>
      <c r="AB158" s="147"/>
      <c r="AC158" s="147"/>
      <c r="AD158" s="147"/>
      <c r="AE158" s="147"/>
      <c r="AF158" s="147"/>
      <c r="AG158" s="147" t="s">
        <v>151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49" t="s">
        <v>339</v>
      </c>
      <c r="D159" s="250"/>
      <c r="E159" s="250"/>
      <c r="F159" s="250"/>
      <c r="G159" s="250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199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7" t="s">
        <v>344</v>
      </c>
      <c r="D160" s="158"/>
      <c r="E160" s="159">
        <v>0.76229999999999998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153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0">
        <v>46</v>
      </c>
      <c r="B161" s="171" t="s">
        <v>345</v>
      </c>
      <c r="C161" s="186" t="s">
        <v>346</v>
      </c>
      <c r="D161" s="172" t="s">
        <v>147</v>
      </c>
      <c r="E161" s="173">
        <v>1.8395999999999999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1.82E-3</v>
      </c>
      <c r="O161" s="173">
        <f>ROUND(E161*N161,2)</f>
        <v>0</v>
      </c>
      <c r="P161" s="173">
        <v>1.8</v>
      </c>
      <c r="Q161" s="173">
        <f>ROUND(E161*P161,2)</f>
        <v>3.31</v>
      </c>
      <c r="R161" s="175"/>
      <c r="S161" s="175" t="s">
        <v>148</v>
      </c>
      <c r="T161" s="175" t="s">
        <v>148</v>
      </c>
      <c r="U161" s="175">
        <v>3.6080000000000001</v>
      </c>
      <c r="V161" s="175">
        <f>ROUND(E161*U161,2)</f>
        <v>6.64</v>
      </c>
      <c r="W161" s="175"/>
      <c r="X161" s="176" t="s">
        <v>149</v>
      </c>
      <c r="Y161" s="157" t="s">
        <v>150</v>
      </c>
      <c r="Z161" s="147"/>
      <c r="AA161" s="147"/>
      <c r="AB161" s="147"/>
      <c r="AC161" s="147"/>
      <c r="AD161" s="147"/>
      <c r="AE161" s="147"/>
      <c r="AF161" s="147"/>
      <c r="AG161" s="147" t="s">
        <v>151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49" t="s">
        <v>339</v>
      </c>
      <c r="D162" s="250"/>
      <c r="E162" s="250"/>
      <c r="F162" s="250"/>
      <c r="G162" s="250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199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7" t="s">
        <v>347</v>
      </c>
      <c r="D163" s="158"/>
      <c r="E163" s="159">
        <v>1.05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153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7" t="s">
        <v>348</v>
      </c>
      <c r="D164" s="158"/>
      <c r="E164" s="159">
        <v>0.78959999999999997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153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0">
        <v>47</v>
      </c>
      <c r="B165" s="171" t="s">
        <v>349</v>
      </c>
      <c r="C165" s="186" t="s">
        <v>350</v>
      </c>
      <c r="D165" s="172" t="s">
        <v>216</v>
      </c>
      <c r="E165" s="173">
        <v>20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4.8999999999999998E-4</v>
      </c>
      <c r="O165" s="173">
        <f>ROUND(E165*N165,2)</f>
        <v>0.01</v>
      </c>
      <c r="P165" s="173">
        <v>1.7999999999999999E-2</v>
      </c>
      <c r="Q165" s="173">
        <f>ROUND(E165*P165,2)</f>
        <v>0.36</v>
      </c>
      <c r="R165" s="175"/>
      <c r="S165" s="175" t="s">
        <v>148</v>
      </c>
      <c r="T165" s="175" t="s">
        <v>148</v>
      </c>
      <c r="U165" s="175">
        <v>0.34200000000000003</v>
      </c>
      <c r="V165" s="175">
        <f>ROUND(E165*U165,2)</f>
        <v>6.84</v>
      </c>
      <c r="W165" s="175"/>
      <c r="X165" s="176" t="s">
        <v>149</v>
      </c>
      <c r="Y165" s="157" t="s">
        <v>150</v>
      </c>
      <c r="Z165" s="147"/>
      <c r="AA165" s="147"/>
      <c r="AB165" s="147"/>
      <c r="AC165" s="147"/>
      <c r="AD165" s="147"/>
      <c r="AE165" s="147"/>
      <c r="AF165" s="147"/>
      <c r="AG165" s="147" t="s">
        <v>151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49" t="s">
        <v>339</v>
      </c>
      <c r="D166" s="250"/>
      <c r="E166" s="250"/>
      <c r="F166" s="250"/>
      <c r="G166" s="250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199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0">
        <v>48</v>
      </c>
      <c r="B167" s="171" t="s">
        <v>351</v>
      </c>
      <c r="C167" s="186" t="s">
        <v>352</v>
      </c>
      <c r="D167" s="172" t="s">
        <v>216</v>
      </c>
      <c r="E167" s="173">
        <v>25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4.8999999999999998E-4</v>
      </c>
      <c r="O167" s="173">
        <f>ROUND(E167*N167,2)</f>
        <v>0.01</v>
      </c>
      <c r="P167" s="173">
        <v>0.04</v>
      </c>
      <c r="Q167" s="173">
        <f>ROUND(E167*P167,2)</f>
        <v>1</v>
      </c>
      <c r="R167" s="175"/>
      <c r="S167" s="175" t="s">
        <v>148</v>
      </c>
      <c r="T167" s="175" t="s">
        <v>148</v>
      </c>
      <c r="U167" s="175">
        <v>0.66800000000000004</v>
      </c>
      <c r="V167" s="175">
        <f>ROUND(E167*U167,2)</f>
        <v>16.7</v>
      </c>
      <c r="W167" s="175"/>
      <c r="X167" s="176" t="s">
        <v>149</v>
      </c>
      <c r="Y167" s="157" t="s">
        <v>150</v>
      </c>
      <c r="Z167" s="147"/>
      <c r="AA167" s="147"/>
      <c r="AB167" s="147"/>
      <c r="AC167" s="147"/>
      <c r="AD167" s="147"/>
      <c r="AE167" s="147"/>
      <c r="AF167" s="147"/>
      <c r="AG167" s="147" t="s">
        <v>151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49" t="s">
        <v>339</v>
      </c>
      <c r="D168" s="250"/>
      <c r="E168" s="250"/>
      <c r="F168" s="250"/>
      <c r="G168" s="25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199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0">
        <v>49</v>
      </c>
      <c r="B169" s="171" t="s">
        <v>353</v>
      </c>
      <c r="C169" s="186" t="s">
        <v>354</v>
      </c>
      <c r="D169" s="172" t="s">
        <v>216</v>
      </c>
      <c r="E169" s="173">
        <v>17.7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4.8999999999999998E-4</v>
      </c>
      <c r="O169" s="173">
        <f>ROUND(E169*N169,2)</f>
        <v>0.01</v>
      </c>
      <c r="P169" s="173">
        <v>5.3999999999999999E-2</v>
      </c>
      <c r="Q169" s="173">
        <f>ROUND(E169*P169,2)</f>
        <v>0.96</v>
      </c>
      <c r="R169" s="175"/>
      <c r="S169" s="175" t="s">
        <v>148</v>
      </c>
      <c r="T169" s="175" t="s">
        <v>148</v>
      </c>
      <c r="U169" s="175">
        <v>0.72899999999999998</v>
      </c>
      <c r="V169" s="175">
        <f>ROUND(E169*U169,2)</f>
        <v>12.9</v>
      </c>
      <c r="W169" s="175"/>
      <c r="X169" s="176" t="s">
        <v>149</v>
      </c>
      <c r="Y169" s="157" t="s">
        <v>150</v>
      </c>
      <c r="Z169" s="147"/>
      <c r="AA169" s="147"/>
      <c r="AB169" s="147"/>
      <c r="AC169" s="147"/>
      <c r="AD169" s="147"/>
      <c r="AE169" s="147"/>
      <c r="AF169" s="147"/>
      <c r="AG169" s="147" t="s">
        <v>151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49" t="s">
        <v>339</v>
      </c>
      <c r="D170" s="250"/>
      <c r="E170" s="250"/>
      <c r="F170" s="250"/>
      <c r="G170" s="25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199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7" t="s">
        <v>355</v>
      </c>
      <c r="D171" s="158"/>
      <c r="E171" s="159">
        <v>6.6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153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7" t="s">
        <v>356</v>
      </c>
      <c r="D172" s="158"/>
      <c r="E172" s="159">
        <v>3.6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153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7" t="s">
        <v>357</v>
      </c>
      <c r="D173" s="158"/>
      <c r="E173" s="159">
        <v>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153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7" t="s">
        <v>358</v>
      </c>
      <c r="D174" s="158"/>
      <c r="E174" s="159">
        <v>4.5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153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7">
        <v>50</v>
      </c>
      <c r="B175" s="178" t="s">
        <v>359</v>
      </c>
      <c r="C175" s="188" t="s">
        <v>360</v>
      </c>
      <c r="D175" s="179" t="s">
        <v>216</v>
      </c>
      <c r="E175" s="180">
        <v>12</v>
      </c>
      <c r="F175" s="181"/>
      <c r="G175" s="182">
        <f>ROUND(E175*F175,2)</f>
        <v>0</v>
      </c>
      <c r="H175" s="181"/>
      <c r="I175" s="182">
        <f>ROUND(E175*H175,2)</f>
        <v>0</v>
      </c>
      <c r="J175" s="181"/>
      <c r="K175" s="182">
        <f>ROUND(E175*J175,2)</f>
        <v>0</v>
      </c>
      <c r="L175" s="182">
        <v>21</v>
      </c>
      <c r="M175" s="182">
        <f>G175*(1+L175/100)</f>
        <v>0</v>
      </c>
      <c r="N175" s="180">
        <v>0</v>
      </c>
      <c r="O175" s="180">
        <f>ROUND(E175*N175,2)</f>
        <v>0</v>
      </c>
      <c r="P175" s="180">
        <v>0.05</v>
      </c>
      <c r="Q175" s="180">
        <f>ROUND(E175*P175,2)</f>
        <v>0.6</v>
      </c>
      <c r="R175" s="182"/>
      <c r="S175" s="182" t="s">
        <v>148</v>
      </c>
      <c r="T175" s="182" t="s">
        <v>148</v>
      </c>
      <c r="U175" s="182">
        <v>1.1040000000000001</v>
      </c>
      <c r="V175" s="182">
        <f>ROUND(E175*U175,2)</f>
        <v>13.25</v>
      </c>
      <c r="W175" s="182"/>
      <c r="X175" s="183" t="s">
        <v>149</v>
      </c>
      <c r="Y175" s="157" t="s">
        <v>150</v>
      </c>
      <c r="Z175" s="147"/>
      <c r="AA175" s="147"/>
      <c r="AB175" s="147"/>
      <c r="AC175" s="147"/>
      <c r="AD175" s="147"/>
      <c r="AE175" s="147"/>
      <c r="AF175" s="147"/>
      <c r="AG175" s="147" t="s">
        <v>151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0">
        <v>51</v>
      </c>
      <c r="B176" s="171" t="s">
        <v>361</v>
      </c>
      <c r="C176" s="186" t="s">
        <v>362</v>
      </c>
      <c r="D176" s="172" t="s">
        <v>172</v>
      </c>
      <c r="E176" s="173">
        <v>199.09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0.01</v>
      </c>
      <c r="Q176" s="173">
        <f>ROUND(E176*P176,2)</f>
        <v>1.99</v>
      </c>
      <c r="R176" s="175"/>
      <c r="S176" s="175" t="s">
        <v>148</v>
      </c>
      <c r="T176" s="175" t="s">
        <v>148</v>
      </c>
      <c r="U176" s="175">
        <v>0.1</v>
      </c>
      <c r="V176" s="175">
        <f>ROUND(E176*U176,2)</f>
        <v>19.91</v>
      </c>
      <c r="W176" s="175"/>
      <c r="X176" s="176" t="s">
        <v>149</v>
      </c>
      <c r="Y176" s="157" t="s">
        <v>150</v>
      </c>
      <c r="Z176" s="147"/>
      <c r="AA176" s="147"/>
      <c r="AB176" s="147"/>
      <c r="AC176" s="147"/>
      <c r="AD176" s="147"/>
      <c r="AE176" s="147"/>
      <c r="AF176" s="147"/>
      <c r="AG176" s="147" t="s">
        <v>151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7" t="s">
        <v>281</v>
      </c>
      <c r="D177" s="158"/>
      <c r="E177" s="159">
        <v>23.96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153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3.75" outlineLevel="3" x14ac:dyDescent="0.2">
      <c r="A178" s="154"/>
      <c r="B178" s="155"/>
      <c r="C178" s="187" t="s">
        <v>363</v>
      </c>
      <c r="D178" s="158"/>
      <c r="E178" s="159">
        <v>124.77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153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7" t="s">
        <v>364</v>
      </c>
      <c r="D179" s="158"/>
      <c r="E179" s="159">
        <v>33.159999999999997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153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7" t="s">
        <v>365</v>
      </c>
      <c r="D180" s="158"/>
      <c r="E180" s="159">
        <v>17.2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153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0">
        <v>52</v>
      </c>
      <c r="B181" s="171" t="s">
        <v>366</v>
      </c>
      <c r="C181" s="186" t="s">
        <v>367</v>
      </c>
      <c r="D181" s="172" t="s">
        <v>172</v>
      </c>
      <c r="E181" s="173">
        <v>729.50469999999996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4.5999999999999999E-2</v>
      </c>
      <c r="Q181" s="173">
        <f>ROUND(E181*P181,2)</f>
        <v>33.56</v>
      </c>
      <c r="R181" s="175"/>
      <c r="S181" s="175" t="s">
        <v>148</v>
      </c>
      <c r="T181" s="175" t="s">
        <v>148</v>
      </c>
      <c r="U181" s="175">
        <v>0.26</v>
      </c>
      <c r="V181" s="175">
        <f>ROUND(E181*U181,2)</f>
        <v>189.67</v>
      </c>
      <c r="W181" s="175"/>
      <c r="X181" s="176" t="s">
        <v>149</v>
      </c>
      <c r="Y181" s="157" t="s">
        <v>150</v>
      </c>
      <c r="Z181" s="147"/>
      <c r="AA181" s="147"/>
      <c r="AB181" s="147"/>
      <c r="AC181" s="147"/>
      <c r="AD181" s="147"/>
      <c r="AE181" s="147"/>
      <c r="AF181" s="147"/>
      <c r="AG181" s="147" t="s">
        <v>151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7" t="s">
        <v>368</v>
      </c>
      <c r="D182" s="158"/>
      <c r="E182" s="159">
        <v>8.0169999999999995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153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7" t="s">
        <v>369</v>
      </c>
      <c r="D183" s="158"/>
      <c r="E183" s="159">
        <v>51.603000000000002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153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3" x14ac:dyDescent="0.2">
      <c r="A184" s="154"/>
      <c r="B184" s="155"/>
      <c r="C184" s="187" t="s">
        <v>370</v>
      </c>
      <c r="D184" s="158"/>
      <c r="E184" s="159">
        <v>48.295000000000002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153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7" t="s">
        <v>371</v>
      </c>
      <c r="D185" s="158"/>
      <c r="E185" s="159">
        <v>24.94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153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3" x14ac:dyDescent="0.2">
      <c r="A186" s="154"/>
      <c r="B186" s="155"/>
      <c r="C186" s="187" t="s">
        <v>372</v>
      </c>
      <c r="D186" s="158"/>
      <c r="E186" s="159">
        <v>98.05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153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3" x14ac:dyDescent="0.2">
      <c r="A187" s="154"/>
      <c r="B187" s="155"/>
      <c r="C187" s="187" t="s">
        <v>373</v>
      </c>
      <c r="D187" s="158"/>
      <c r="E187" s="159">
        <v>30.373999999999999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153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7" t="s">
        <v>374</v>
      </c>
      <c r="D188" s="158"/>
      <c r="E188" s="159">
        <v>23.37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153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3" x14ac:dyDescent="0.2">
      <c r="A189" s="154"/>
      <c r="B189" s="155"/>
      <c r="C189" s="187" t="s">
        <v>375</v>
      </c>
      <c r="D189" s="158"/>
      <c r="E189" s="159">
        <v>54.137999999999998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153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7" t="s">
        <v>376</v>
      </c>
      <c r="D190" s="158"/>
      <c r="E190" s="159">
        <v>28.335999999999999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153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7" t="s">
        <v>377</v>
      </c>
      <c r="D191" s="158"/>
      <c r="E191" s="159">
        <v>29.681699999999999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153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7" t="s">
        <v>378</v>
      </c>
      <c r="D192" s="158"/>
      <c r="E192" s="159">
        <v>28.013000000000002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153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7" t="s">
        <v>379</v>
      </c>
      <c r="D193" s="158"/>
      <c r="E193" s="159">
        <v>39.9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153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7" t="s">
        <v>380</v>
      </c>
      <c r="D194" s="158"/>
      <c r="E194" s="159">
        <v>12.11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153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7" t="s">
        <v>381</v>
      </c>
      <c r="D195" s="158"/>
      <c r="E195" s="159">
        <v>60.853999999999999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153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7" t="s">
        <v>382</v>
      </c>
      <c r="D196" s="158"/>
      <c r="E196" s="159">
        <v>50.87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153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7" t="s">
        <v>383</v>
      </c>
      <c r="D197" s="158"/>
      <c r="E197" s="159">
        <v>52.97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153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7" t="s">
        <v>240</v>
      </c>
      <c r="D198" s="158"/>
      <c r="E198" s="159">
        <v>31.55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153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7" t="s">
        <v>384</v>
      </c>
      <c r="D199" s="158"/>
      <c r="E199" s="159">
        <v>19.989999999999998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153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7" t="s">
        <v>385</v>
      </c>
      <c r="D200" s="158"/>
      <c r="E200" s="159">
        <v>36.442999999999998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153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0">
        <v>53</v>
      </c>
      <c r="B201" s="171" t="s">
        <v>386</v>
      </c>
      <c r="C201" s="186" t="s">
        <v>387</v>
      </c>
      <c r="D201" s="172" t="s">
        <v>172</v>
      </c>
      <c r="E201" s="173">
        <v>117.7882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6.8000000000000005E-2</v>
      </c>
      <c r="Q201" s="173">
        <f>ROUND(E201*P201,2)</f>
        <v>8.01</v>
      </c>
      <c r="R201" s="175"/>
      <c r="S201" s="175" t="s">
        <v>148</v>
      </c>
      <c r="T201" s="175" t="s">
        <v>148</v>
      </c>
      <c r="U201" s="175">
        <v>0.3</v>
      </c>
      <c r="V201" s="175">
        <f>ROUND(E201*U201,2)</f>
        <v>35.340000000000003</v>
      </c>
      <c r="W201" s="175"/>
      <c r="X201" s="176" t="s">
        <v>149</v>
      </c>
      <c r="Y201" s="157" t="s">
        <v>150</v>
      </c>
      <c r="Z201" s="147"/>
      <c r="AA201" s="147"/>
      <c r="AB201" s="147"/>
      <c r="AC201" s="147"/>
      <c r="AD201" s="147"/>
      <c r="AE201" s="147"/>
      <c r="AF201" s="147"/>
      <c r="AG201" s="147" t="s">
        <v>151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87" t="s">
        <v>388</v>
      </c>
      <c r="D202" s="158"/>
      <c r="E202" s="159">
        <v>3.0750000000000002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153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7" t="s">
        <v>389</v>
      </c>
      <c r="D203" s="158"/>
      <c r="E203" s="159">
        <v>18.2422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153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7" t="s">
        <v>390</v>
      </c>
      <c r="D204" s="158"/>
      <c r="E204" s="159">
        <v>13.455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153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3" x14ac:dyDescent="0.2">
      <c r="A205" s="154"/>
      <c r="B205" s="155"/>
      <c r="C205" s="187" t="s">
        <v>391</v>
      </c>
      <c r="D205" s="158"/>
      <c r="E205" s="159">
        <v>27.916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153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7" t="s">
        <v>392</v>
      </c>
      <c r="D206" s="158"/>
      <c r="E206" s="159">
        <v>15.82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153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7" t="s">
        <v>393</v>
      </c>
      <c r="D207" s="158"/>
      <c r="E207" s="159">
        <v>22.4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153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7" t="s">
        <v>394</v>
      </c>
      <c r="D208" s="158"/>
      <c r="E208" s="159">
        <v>16.88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153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x14ac:dyDescent="0.2">
      <c r="A209" s="163" t="s">
        <v>143</v>
      </c>
      <c r="B209" s="164" t="s">
        <v>80</v>
      </c>
      <c r="C209" s="185" t="s">
        <v>81</v>
      </c>
      <c r="D209" s="165"/>
      <c r="E209" s="166"/>
      <c r="F209" s="167"/>
      <c r="G209" s="167">
        <f>SUMIF(AG210:AG210,"&lt;&gt;NOR",G210:G210)</f>
        <v>0</v>
      </c>
      <c r="H209" s="167"/>
      <c r="I209" s="167">
        <f>SUM(I210:I210)</f>
        <v>0</v>
      </c>
      <c r="J209" s="167"/>
      <c r="K209" s="167">
        <f>SUM(K210:K210)</f>
        <v>0</v>
      </c>
      <c r="L209" s="167"/>
      <c r="M209" s="167">
        <f>SUM(M210:M210)</f>
        <v>0</v>
      </c>
      <c r="N209" s="166"/>
      <c r="O209" s="166">
        <f>SUM(O210:O210)</f>
        <v>0</v>
      </c>
      <c r="P209" s="166"/>
      <c r="Q209" s="166">
        <f>SUM(Q210:Q210)</f>
        <v>0</v>
      </c>
      <c r="R209" s="167"/>
      <c r="S209" s="167"/>
      <c r="T209" s="167"/>
      <c r="U209" s="167"/>
      <c r="V209" s="167">
        <f>SUM(V210:V210)</f>
        <v>49.7</v>
      </c>
      <c r="W209" s="167"/>
      <c r="X209" s="168"/>
      <c r="Y209" s="162"/>
      <c r="AG209" t="s">
        <v>144</v>
      </c>
    </row>
    <row r="210" spans="1:60" outlineLevel="1" x14ac:dyDescent="0.2">
      <c r="A210" s="177">
        <v>54</v>
      </c>
      <c r="B210" s="178" t="s">
        <v>395</v>
      </c>
      <c r="C210" s="188" t="s">
        <v>396</v>
      </c>
      <c r="D210" s="179" t="s">
        <v>397</v>
      </c>
      <c r="E210" s="180">
        <v>52.959679999999999</v>
      </c>
      <c r="F210" s="181"/>
      <c r="G210" s="182">
        <f>ROUND(E210*F210,2)</f>
        <v>0</v>
      </c>
      <c r="H210" s="181"/>
      <c r="I210" s="182">
        <f>ROUND(E210*H210,2)</f>
        <v>0</v>
      </c>
      <c r="J210" s="181"/>
      <c r="K210" s="182">
        <f>ROUND(E210*J210,2)</f>
        <v>0</v>
      </c>
      <c r="L210" s="182">
        <v>21</v>
      </c>
      <c r="M210" s="182">
        <f>G210*(1+L210/100)</f>
        <v>0</v>
      </c>
      <c r="N210" s="180">
        <v>0</v>
      </c>
      <c r="O210" s="180">
        <f>ROUND(E210*N210,2)</f>
        <v>0</v>
      </c>
      <c r="P210" s="180">
        <v>0</v>
      </c>
      <c r="Q210" s="180">
        <f>ROUND(E210*P210,2)</f>
        <v>0</v>
      </c>
      <c r="R210" s="182"/>
      <c r="S210" s="182" t="s">
        <v>148</v>
      </c>
      <c r="T210" s="182" t="s">
        <v>148</v>
      </c>
      <c r="U210" s="182">
        <v>0.9385</v>
      </c>
      <c r="V210" s="182">
        <f>ROUND(E210*U210,2)</f>
        <v>49.7</v>
      </c>
      <c r="W210" s="182"/>
      <c r="X210" s="183" t="s">
        <v>398</v>
      </c>
      <c r="Y210" s="157" t="s">
        <v>150</v>
      </c>
      <c r="Z210" s="147"/>
      <c r="AA210" s="147"/>
      <c r="AB210" s="147"/>
      <c r="AC210" s="147"/>
      <c r="AD210" s="147"/>
      <c r="AE210" s="147"/>
      <c r="AF210" s="147"/>
      <c r="AG210" s="147" t="s">
        <v>399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163" t="s">
        <v>143</v>
      </c>
      <c r="B211" s="164" t="s">
        <v>82</v>
      </c>
      <c r="C211" s="185" t="s">
        <v>83</v>
      </c>
      <c r="D211" s="165"/>
      <c r="E211" s="166"/>
      <c r="F211" s="167"/>
      <c r="G211" s="167">
        <f>SUMIF(AG212:AG215,"&lt;&gt;NOR",G212:G215)</f>
        <v>0</v>
      </c>
      <c r="H211" s="167"/>
      <c r="I211" s="167">
        <f>SUM(I212:I215)</f>
        <v>0</v>
      </c>
      <c r="J211" s="167"/>
      <c r="K211" s="167">
        <f>SUM(K212:K215)</f>
        <v>0</v>
      </c>
      <c r="L211" s="167"/>
      <c r="M211" s="167">
        <f>SUM(M212:M215)</f>
        <v>0</v>
      </c>
      <c r="N211" s="166"/>
      <c r="O211" s="166">
        <f>SUM(O212:O215)</f>
        <v>0.09</v>
      </c>
      <c r="P211" s="166"/>
      <c r="Q211" s="166">
        <f>SUM(Q212:Q215)</f>
        <v>0</v>
      </c>
      <c r="R211" s="167"/>
      <c r="S211" s="167"/>
      <c r="T211" s="167"/>
      <c r="U211" s="167"/>
      <c r="V211" s="167">
        <f>SUM(V212:V215)</f>
        <v>12.44</v>
      </c>
      <c r="W211" s="167"/>
      <c r="X211" s="168"/>
      <c r="Y211" s="162"/>
      <c r="AG211" t="s">
        <v>144</v>
      </c>
    </row>
    <row r="212" spans="1:60" ht="22.5" outlineLevel="1" x14ac:dyDescent="0.2">
      <c r="A212" s="170">
        <v>55</v>
      </c>
      <c r="B212" s="171" t="s">
        <v>400</v>
      </c>
      <c r="C212" s="186" t="s">
        <v>401</v>
      </c>
      <c r="D212" s="172" t="s">
        <v>172</v>
      </c>
      <c r="E212" s="173">
        <v>14.4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3">
        <v>8.4000000000000003E-4</v>
      </c>
      <c r="O212" s="173">
        <f>ROUND(E212*N212,2)</f>
        <v>0.01</v>
      </c>
      <c r="P212" s="173">
        <v>0</v>
      </c>
      <c r="Q212" s="173">
        <f>ROUND(E212*P212,2)</f>
        <v>0</v>
      </c>
      <c r="R212" s="175"/>
      <c r="S212" s="175" t="s">
        <v>148</v>
      </c>
      <c r="T212" s="175" t="s">
        <v>148</v>
      </c>
      <c r="U212" s="175">
        <v>0.85</v>
      </c>
      <c r="V212" s="175">
        <f>ROUND(E212*U212,2)</f>
        <v>12.24</v>
      </c>
      <c r="W212" s="175"/>
      <c r="X212" s="176" t="s">
        <v>149</v>
      </c>
      <c r="Y212" s="157" t="s">
        <v>150</v>
      </c>
      <c r="Z212" s="147"/>
      <c r="AA212" s="147"/>
      <c r="AB212" s="147"/>
      <c r="AC212" s="147"/>
      <c r="AD212" s="147"/>
      <c r="AE212" s="147"/>
      <c r="AF212" s="147"/>
      <c r="AG212" s="147" t="s">
        <v>151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7" t="s">
        <v>402</v>
      </c>
      <c r="D213" s="158"/>
      <c r="E213" s="159">
        <v>14.4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153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7">
        <v>56</v>
      </c>
      <c r="B214" s="178" t="s">
        <v>403</v>
      </c>
      <c r="C214" s="188" t="s">
        <v>404</v>
      </c>
      <c r="D214" s="179" t="s">
        <v>186</v>
      </c>
      <c r="E214" s="180">
        <v>5</v>
      </c>
      <c r="F214" s="181"/>
      <c r="G214" s="182">
        <f>ROUND(E214*F214,2)</f>
        <v>0</v>
      </c>
      <c r="H214" s="181"/>
      <c r="I214" s="182">
        <f>ROUND(E214*H214,2)</f>
        <v>0</v>
      </c>
      <c r="J214" s="181"/>
      <c r="K214" s="182">
        <f>ROUND(E214*J214,2)</f>
        <v>0</v>
      </c>
      <c r="L214" s="182">
        <v>21</v>
      </c>
      <c r="M214" s="182">
        <f>G214*(1+L214/100)</f>
        <v>0</v>
      </c>
      <c r="N214" s="180">
        <v>1.4999999999999999E-2</v>
      </c>
      <c r="O214" s="180">
        <f>ROUND(E214*N214,2)</f>
        <v>0.08</v>
      </c>
      <c r="P214" s="180">
        <v>0</v>
      </c>
      <c r="Q214" s="180">
        <f>ROUND(E214*P214,2)</f>
        <v>0</v>
      </c>
      <c r="R214" s="182"/>
      <c r="S214" s="182" t="s">
        <v>187</v>
      </c>
      <c r="T214" s="182" t="s">
        <v>188</v>
      </c>
      <c r="U214" s="182">
        <v>0</v>
      </c>
      <c r="V214" s="182">
        <f>ROUND(E214*U214,2)</f>
        <v>0</v>
      </c>
      <c r="W214" s="182"/>
      <c r="X214" s="183" t="s">
        <v>268</v>
      </c>
      <c r="Y214" s="157" t="s">
        <v>150</v>
      </c>
      <c r="Z214" s="147"/>
      <c r="AA214" s="147"/>
      <c r="AB214" s="147"/>
      <c r="AC214" s="147"/>
      <c r="AD214" s="147"/>
      <c r="AE214" s="147"/>
      <c r="AF214" s="147"/>
      <c r="AG214" s="147" t="s">
        <v>269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7">
        <v>57</v>
      </c>
      <c r="B215" s="178" t="s">
        <v>405</v>
      </c>
      <c r="C215" s="188" t="s">
        <v>406</v>
      </c>
      <c r="D215" s="179" t="s">
        <v>397</v>
      </c>
      <c r="E215" s="180">
        <v>8.7099999999999997E-2</v>
      </c>
      <c r="F215" s="181"/>
      <c r="G215" s="182">
        <f>ROUND(E215*F215,2)</f>
        <v>0</v>
      </c>
      <c r="H215" s="181"/>
      <c r="I215" s="182">
        <f>ROUND(E215*H215,2)</f>
        <v>0</v>
      </c>
      <c r="J215" s="181"/>
      <c r="K215" s="182">
        <f>ROUND(E215*J215,2)</f>
        <v>0</v>
      </c>
      <c r="L215" s="182">
        <v>21</v>
      </c>
      <c r="M215" s="182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2"/>
      <c r="S215" s="182" t="s">
        <v>148</v>
      </c>
      <c r="T215" s="182" t="s">
        <v>148</v>
      </c>
      <c r="U215" s="182">
        <v>2.2799999999999998</v>
      </c>
      <c r="V215" s="182">
        <f>ROUND(E215*U215,2)</f>
        <v>0.2</v>
      </c>
      <c r="W215" s="182"/>
      <c r="X215" s="183" t="s">
        <v>398</v>
      </c>
      <c r="Y215" s="157" t="s">
        <v>150</v>
      </c>
      <c r="Z215" s="147"/>
      <c r="AA215" s="147"/>
      <c r="AB215" s="147"/>
      <c r="AC215" s="147"/>
      <c r="AD215" s="147"/>
      <c r="AE215" s="147"/>
      <c r="AF215" s="147"/>
      <c r="AG215" s="147" t="s">
        <v>399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163" t="s">
        <v>143</v>
      </c>
      <c r="B216" s="164" t="s">
        <v>84</v>
      </c>
      <c r="C216" s="185" t="s">
        <v>85</v>
      </c>
      <c r="D216" s="165"/>
      <c r="E216" s="166"/>
      <c r="F216" s="167"/>
      <c r="G216" s="167">
        <f>SUMIF(AG217:AG219,"&lt;&gt;NOR",G217:G219)</f>
        <v>0</v>
      </c>
      <c r="H216" s="167"/>
      <c r="I216" s="167">
        <f>SUM(I217:I219)</f>
        <v>0</v>
      </c>
      <c r="J216" s="167"/>
      <c r="K216" s="167">
        <f>SUM(K217:K219)</f>
        <v>0</v>
      </c>
      <c r="L216" s="167"/>
      <c r="M216" s="167">
        <f>SUM(M217:M219)</f>
        <v>0</v>
      </c>
      <c r="N216" s="166"/>
      <c r="O216" s="166">
        <f>SUM(O217:O219)</f>
        <v>0.05</v>
      </c>
      <c r="P216" s="166"/>
      <c r="Q216" s="166">
        <f>SUM(Q217:Q219)</f>
        <v>0.09</v>
      </c>
      <c r="R216" s="167"/>
      <c r="S216" s="167"/>
      <c r="T216" s="167"/>
      <c r="U216" s="167"/>
      <c r="V216" s="167">
        <f>SUM(V217:V219)</f>
        <v>28.29</v>
      </c>
      <c r="W216" s="167"/>
      <c r="X216" s="168"/>
      <c r="Y216" s="162"/>
      <c r="AG216" t="s">
        <v>144</v>
      </c>
    </row>
    <row r="217" spans="1:60" outlineLevel="1" x14ac:dyDescent="0.2">
      <c r="A217" s="177">
        <v>58</v>
      </c>
      <c r="B217" s="178" t="s">
        <v>407</v>
      </c>
      <c r="C217" s="188" t="s">
        <v>408</v>
      </c>
      <c r="D217" s="179" t="s">
        <v>159</v>
      </c>
      <c r="E217" s="180">
        <v>2</v>
      </c>
      <c r="F217" s="181"/>
      <c r="G217" s="182">
        <f>ROUND(E217*F217,2)</f>
        <v>0</v>
      </c>
      <c r="H217" s="181"/>
      <c r="I217" s="182">
        <f>ROUND(E217*H217,2)</f>
        <v>0</v>
      </c>
      <c r="J217" s="181"/>
      <c r="K217" s="182">
        <f>ROUND(E217*J217,2)</f>
        <v>0</v>
      </c>
      <c r="L217" s="182">
        <v>21</v>
      </c>
      <c r="M217" s="182">
        <f>G217*(1+L217/100)</f>
        <v>0</v>
      </c>
      <c r="N217" s="180">
        <v>0</v>
      </c>
      <c r="O217" s="180">
        <f>ROUND(E217*N217,2)</f>
        <v>0</v>
      </c>
      <c r="P217" s="180">
        <v>4.2849999999999999E-2</v>
      </c>
      <c r="Q217" s="180">
        <f>ROUND(E217*P217,2)</f>
        <v>0.09</v>
      </c>
      <c r="R217" s="182"/>
      <c r="S217" s="182" t="s">
        <v>148</v>
      </c>
      <c r="T217" s="182" t="s">
        <v>148</v>
      </c>
      <c r="U217" s="182">
        <v>0.55800000000000005</v>
      </c>
      <c r="V217" s="182">
        <f>ROUND(E217*U217,2)</f>
        <v>1.1200000000000001</v>
      </c>
      <c r="W217" s="182"/>
      <c r="X217" s="183" t="s">
        <v>149</v>
      </c>
      <c r="Y217" s="157" t="s">
        <v>150</v>
      </c>
      <c r="Z217" s="147"/>
      <c r="AA217" s="147"/>
      <c r="AB217" s="147"/>
      <c r="AC217" s="147"/>
      <c r="AD217" s="147"/>
      <c r="AE217" s="147"/>
      <c r="AF217" s="147"/>
      <c r="AG217" s="147" t="s">
        <v>151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7">
        <v>59</v>
      </c>
      <c r="B218" s="178" t="s">
        <v>409</v>
      </c>
      <c r="C218" s="188" t="s">
        <v>410</v>
      </c>
      <c r="D218" s="179" t="s">
        <v>216</v>
      </c>
      <c r="E218" s="180">
        <v>20</v>
      </c>
      <c r="F218" s="181"/>
      <c r="G218" s="182">
        <f>ROUND(E218*F218,2)</f>
        <v>0</v>
      </c>
      <c r="H218" s="181"/>
      <c r="I218" s="182">
        <f>ROUND(E218*H218,2)</f>
        <v>0</v>
      </c>
      <c r="J218" s="181"/>
      <c r="K218" s="182">
        <f>ROUND(E218*J218,2)</f>
        <v>0</v>
      </c>
      <c r="L218" s="182">
        <v>21</v>
      </c>
      <c r="M218" s="182">
        <f>G218*(1+L218/100)</f>
        <v>0</v>
      </c>
      <c r="N218" s="180">
        <v>4.6999999999999999E-4</v>
      </c>
      <c r="O218" s="180">
        <f>ROUND(E218*N218,2)</f>
        <v>0.01</v>
      </c>
      <c r="P218" s="180">
        <v>0</v>
      </c>
      <c r="Q218" s="180">
        <f>ROUND(E218*P218,2)</f>
        <v>0</v>
      </c>
      <c r="R218" s="182"/>
      <c r="S218" s="182" t="s">
        <v>148</v>
      </c>
      <c r="T218" s="182" t="s">
        <v>148</v>
      </c>
      <c r="U218" s="182">
        <v>0.35970999999999997</v>
      </c>
      <c r="V218" s="182">
        <f>ROUND(E218*U218,2)</f>
        <v>7.19</v>
      </c>
      <c r="W218" s="182"/>
      <c r="X218" s="183" t="s">
        <v>411</v>
      </c>
      <c r="Y218" s="157" t="s">
        <v>150</v>
      </c>
      <c r="Z218" s="147"/>
      <c r="AA218" s="147"/>
      <c r="AB218" s="147"/>
      <c r="AC218" s="147"/>
      <c r="AD218" s="147"/>
      <c r="AE218" s="147"/>
      <c r="AF218" s="147"/>
      <c r="AG218" s="147" t="s">
        <v>412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7">
        <v>60</v>
      </c>
      <c r="B219" s="178" t="s">
        <v>413</v>
      </c>
      <c r="C219" s="188" t="s">
        <v>414</v>
      </c>
      <c r="D219" s="179" t="s">
        <v>216</v>
      </c>
      <c r="E219" s="180">
        <v>25</v>
      </c>
      <c r="F219" s="181"/>
      <c r="G219" s="182">
        <f>ROUND(E219*F219,2)</f>
        <v>0</v>
      </c>
      <c r="H219" s="181"/>
      <c r="I219" s="182">
        <f>ROUND(E219*H219,2)</f>
        <v>0</v>
      </c>
      <c r="J219" s="181"/>
      <c r="K219" s="182">
        <f>ROUND(E219*J219,2)</f>
        <v>0</v>
      </c>
      <c r="L219" s="182">
        <v>21</v>
      </c>
      <c r="M219" s="182">
        <f>G219*(1+L219/100)</f>
        <v>0</v>
      </c>
      <c r="N219" s="180">
        <v>1.4E-3</v>
      </c>
      <c r="O219" s="180">
        <f>ROUND(E219*N219,2)</f>
        <v>0.04</v>
      </c>
      <c r="P219" s="180">
        <v>0</v>
      </c>
      <c r="Q219" s="180">
        <f>ROUND(E219*P219,2)</f>
        <v>0</v>
      </c>
      <c r="R219" s="182"/>
      <c r="S219" s="182" t="s">
        <v>148</v>
      </c>
      <c r="T219" s="182" t="s">
        <v>148</v>
      </c>
      <c r="U219" s="182">
        <v>0.79913999999999996</v>
      </c>
      <c r="V219" s="182">
        <f>ROUND(E219*U219,2)</f>
        <v>19.98</v>
      </c>
      <c r="W219" s="182"/>
      <c r="X219" s="183" t="s">
        <v>411</v>
      </c>
      <c r="Y219" s="157" t="s">
        <v>150</v>
      </c>
      <c r="Z219" s="147"/>
      <c r="AA219" s="147"/>
      <c r="AB219" s="147"/>
      <c r="AC219" s="147"/>
      <c r="AD219" s="147"/>
      <c r="AE219" s="147"/>
      <c r="AF219" s="147"/>
      <c r="AG219" s="147" t="s">
        <v>412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163" t="s">
        <v>143</v>
      </c>
      <c r="B220" s="164" t="s">
        <v>86</v>
      </c>
      <c r="C220" s="185" t="s">
        <v>87</v>
      </c>
      <c r="D220" s="165"/>
      <c r="E220" s="166"/>
      <c r="F220" s="167"/>
      <c r="G220" s="167">
        <f>SUMIF(AG221:AG222,"&lt;&gt;NOR",G221:G222)</f>
        <v>0</v>
      </c>
      <c r="H220" s="167"/>
      <c r="I220" s="167">
        <f>SUM(I221:I222)</f>
        <v>0</v>
      </c>
      <c r="J220" s="167"/>
      <c r="K220" s="167">
        <f>SUM(K221:K222)</f>
        <v>0</v>
      </c>
      <c r="L220" s="167"/>
      <c r="M220" s="167">
        <f>SUM(M221:M222)</f>
        <v>0</v>
      </c>
      <c r="N220" s="166"/>
      <c r="O220" s="166">
        <f>SUM(O221:O222)</f>
        <v>0.04</v>
      </c>
      <c r="P220" s="166"/>
      <c r="Q220" s="166">
        <f>SUM(Q221:Q222)</f>
        <v>0</v>
      </c>
      <c r="R220" s="167"/>
      <c r="S220" s="167"/>
      <c r="T220" s="167"/>
      <c r="U220" s="167"/>
      <c r="V220" s="167">
        <f>SUM(V221:V222)</f>
        <v>52.48</v>
      </c>
      <c r="W220" s="167"/>
      <c r="X220" s="168"/>
      <c r="Y220" s="162"/>
      <c r="AG220" t="s">
        <v>144</v>
      </c>
    </row>
    <row r="221" spans="1:60" ht="22.5" outlineLevel="1" x14ac:dyDescent="0.2">
      <c r="A221" s="170">
        <v>61</v>
      </c>
      <c r="B221" s="171" t="s">
        <v>415</v>
      </c>
      <c r="C221" s="186" t="s">
        <v>416</v>
      </c>
      <c r="D221" s="172" t="s">
        <v>216</v>
      </c>
      <c r="E221" s="173">
        <v>50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21</v>
      </c>
      <c r="M221" s="175">
        <f>G221*(1+L221/100)</f>
        <v>0</v>
      </c>
      <c r="N221" s="173">
        <v>7.9000000000000001E-4</v>
      </c>
      <c r="O221" s="173">
        <f>ROUND(E221*N221,2)</f>
        <v>0.04</v>
      </c>
      <c r="P221" s="173">
        <v>0</v>
      </c>
      <c r="Q221" s="173">
        <f>ROUND(E221*P221,2)</f>
        <v>0</v>
      </c>
      <c r="R221" s="175"/>
      <c r="S221" s="175" t="s">
        <v>148</v>
      </c>
      <c r="T221" s="175" t="s">
        <v>148</v>
      </c>
      <c r="U221" s="175">
        <v>1.04959</v>
      </c>
      <c r="V221" s="175">
        <f>ROUND(E221*U221,2)</f>
        <v>52.48</v>
      </c>
      <c r="W221" s="175"/>
      <c r="X221" s="176" t="s">
        <v>411</v>
      </c>
      <c r="Y221" s="157" t="s">
        <v>150</v>
      </c>
      <c r="Z221" s="147"/>
      <c r="AA221" s="147"/>
      <c r="AB221" s="147"/>
      <c r="AC221" s="147"/>
      <c r="AD221" s="147"/>
      <c r="AE221" s="147"/>
      <c r="AF221" s="147"/>
      <c r="AG221" s="147" t="s">
        <v>412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87" t="s">
        <v>417</v>
      </c>
      <c r="D222" s="158"/>
      <c r="E222" s="159">
        <v>50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153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3" t="s">
        <v>143</v>
      </c>
      <c r="B223" s="164" t="s">
        <v>88</v>
      </c>
      <c r="C223" s="185" t="s">
        <v>89</v>
      </c>
      <c r="D223" s="165"/>
      <c r="E223" s="166"/>
      <c r="F223" s="167"/>
      <c r="G223" s="167">
        <f>SUMIF(AG224:AG242,"&lt;&gt;NOR",G224:G242)</f>
        <v>0</v>
      </c>
      <c r="H223" s="167"/>
      <c r="I223" s="167">
        <f>SUM(I224:I242)</f>
        <v>0</v>
      </c>
      <c r="J223" s="167"/>
      <c r="K223" s="167">
        <f>SUM(K224:K242)</f>
        <v>0</v>
      </c>
      <c r="L223" s="167"/>
      <c r="M223" s="167">
        <f>SUM(M224:M242)</f>
        <v>0</v>
      </c>
      <c r="N223" s="166"/>
      <c r="O223" s="166">
        <f>SUM(O224:O242)</f>
        <v>0.37</v>
      </c>
      <c r="P223" s="166"/>
      <c r="Q223" s="166">
        <f>SUM(Q224:Q242)</f>
        <v>0.44000000000000006</v>
      </c>
      <c r="R223" s="167"/>
      <c r="S223" s="167"/>
      <c r="T223" s="167"/>
      <c r="U223" s="167"/>
      <c r="V223" s="167">
        <f>SUM(V224:V242)</f>
        <v>69.150000000000006</v>
      </c>
      <c r="W223" s="167"/>
      <c r="X223" s="168"/>
      <c r="Y223" s="162"/>
      <c r="AG223" t="s">
        <v>144</v>
      </c>
    </row>
    <row r="224" spans="1:60" outlineLevel="1" x14ac:dyDescent="0.2">
      <c r="A224" s="177">
        <v>62</v>
      </c>
      <c r="B224" s="178" t="s">
        <v>418</v>
      </c>
      <c r="C224" s="188" t="s">
        <v>419</v>
      </c>
      <c r="D224" s="179" t="s">
        <v>420</v>
      </c>
      <c r="E224" s="180">
        <v>1</v>
      </c>
      <c r="F224" s="181"/>
      <c r="G224" s="182">
        <f>ROUND(E224*F224,2)</f>
        <v>0</v>
      </c>
      <c r="H224" s="181"/>
      <c r="I224" s="182">
        <f>ROUND(E224*H224,2)</f>
        <v>0</v>
      </c>
      <c r="J224" s="181"/>
      <c r="K224" s="182">
        <f>ROUND(E224*J224,2)</f>
        <v>0</v>
      </c>
      <c r="L224" s="182">
        <v>21</v>
      </c>
      <c r="M224" s="182">
        <f>G224*(1+L224/100)</f>
        <v>0</v>
      </c>
      <c r="N224" s="180">
        <v>0</v>
      </c>
      <c r="O224" s="180">
        <f>ROUND(E224*N224,2)</f>
        <v>0</v>
      </c>
      <c r="P224" s="180">
        <v>1.933E-2</v>
      </c>
      <c r="Q224" s="180">
        <f>ROUND(E224*P224,2)</f>
        <v>0.02</v>
      </c>
      <c r="R224" s="182"/>
      <c r="S224" s="182" t="s">
        <v>148</v>
      </c>
      <c r="T224" s="182" t="s">
        <v>148</v>
      </c>
      <c r="U224" s="182">
        <v>0.59</v>
      </c>
      <c r="V224" s="182">
        <f>ROUND(E224*U224,2)</f>
        <v>0.59</v>
      </c>
      <c r="W224" s="182"/>
      <c r="X224" s="183" t="s">
        <v>149</v>
      </c>
      <c r="Y224" s="157" t="s">
        <v>150</v>
      </c>
      <c r="Z224" s="147"/>
      <c r="AA224" s="147"/>
      <c r="AB224" s="147"/>
      <c r="AC224" s="147"/>
      <c r="AD224" s="147"/>
      <c r="AE224" s="147"/>
      <c r="AF224" s="147"/>
      <c r="AG224" s="147" t="s">
        <v>151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0">
        <v>63</v>
      </c>
      <c r="B225" s="171" t="s">
        <v>421</v>
      </c>
      <c r="C225" s="186" t="s">
        <v>422</v>
      </c>
      <c r="D225" s="172" t="s">
        <v>420</v>
      </c>
      <c r="E225" s="173">
        <v>7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3">
        <v>0</v>
      </c>
      <c r="O225" s="173">
        <f>ROUND(E225*N225,2)</f>
        <v>0</v>
      </c>
      <c r="P225" s="173">
        <v>0</v>
      </c>
      <c r="Q225" s="173">
        <f>ROUND(E225*P225,2)</f>
        <v>0</v>
      </c>
      <c r="R225" s="175"/>
      <c r="S225" s="175" t="s">
        <v>148</v>
      </c>
      <c r="T225" s="175" t="s">
        <v>148</v>
      </c>
      <c r="U225" s="175">
        <v>1.77</v>
      </c>
      <c r="V225" s="175">
        <f>ROUND(E225*U225,2)</f>
        <v>12.39</v>
      </c>
      <c r="W225" s="175"/>
      <c r="X225" s="176" t="s">
        <v>149</v>
      </c>
      <c r="Y225" s="157" t="s">
        <v>150</v>
      </c>
      <c r="Z225" s="147"/>
      <c r="AA225" s="147"/>
      <c r="AB225" s="147"/>
      <c r="AC225" s="147"/>
      <c r="AD225" s="147"/>
      <c r="AE225" s="147"/>
      <c r="AF225" s="147"/>
      <c r="AG225" s="147" t="s">
        <v>151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7" t="s">
        <v>423</v>
      </c>
      <c r="D226" s="158"/>
      <c r="E226" s="159">
        <v>7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153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7">
        <v>64</v>
      </c>
      <c r="B227" s="178" t="s">
        <v>424</v>
      </c>
      <c r="C227" s="188" t="s">
        <v>425</v>
      </c>
      <c r="D227" s="179" t="s">
        <v>420</v>
      </c>
      <c r="E227" s="180">
        <v>5</v>
      </c>
      <c r="F227" s="181"/>
      <c r="G227" s="182">
        <f t="shared" ref="G227:G234" si="0">ROUND(E227*F227,2)</f>
        <v>0</v>
      </c>
      <c r="H227" s="181"/>
      <c r="I227" s="182">
        <f t="shared" ref="I227:I234" si="1">ROUND(E227*H227,2)</f>
        <v>0</v>
      </c>
      <c r="J227" s="181"/>
      <c r="K227" s="182">
        <f t="shared" ref="K227:K234" si="2">ROUND(E227*J227,2)</f>
        <v>0</v>
      </c>
      <c r="L227" s="182">
        <v>21</v>
      </c>
      <c r="M227" s="182">
        <f t="shared" ref="M227:M234" si="3">G227*(1+L227/100)</f>
        <v>0</v>
      </c>
      <c r="N227" s="180">
        <v>0</v>
      </c>
      <c r="O227" s="180">
        <f t="shared" ref="O227:O234" si="4">ROUND(E227*N227,2)</f>
        <v>0</v>
      </c>
      <c r="P227" s="180">
        <v>1.9460000000000002E-2</v>
      </c>
      <c r="Q227" s="180">
        <f t="shared" ref="Q227:Q234" si="5">ROUND(E227*P227,2)</f>
        <v>0.1</v>
      </c>
      <c r="R227" s="182"/>
      <c r="S227" s="182" t="s">
        <v>148</v>
      </c>
      <c r="T227" s="182" t="s">
        <v>148</v>
      </c>
      <c r="U227" s="182">
        <v>0.38200000000000001</v>
      </c>
      <c r="V227" s="182">
        <f t="shared" ref="V227:V234" si="6">ROUND(E227*U227,2)</f>
        <v>1.91</v>
      </c>
      <c r="W227" s="182"/>
      <c r="X227" s="183" t="s">
        <v>149</v>
      </c>
      <c r="Y227" s="157" t="s">
        <v>150</v>
      </c>
      <c r="Z227" s="147"/>
      <c r="AA227" s="147"/>
      <c r="AB227" s="147"/>
      <c r="AC227" s="147"/>
      <c r="AD227" s="147"/>
      <c r="AE227" s="147"/>
      <c r="AF227" s="147"/>
      <c r="AG227" s="147" t="s">
        <v>151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7">
        <v>65</v>
      </c>
      <c r="B228" s="178" t="s">
        <v>426</v>
      </c>
      <c r="C228" s="188" t="s">
        <v>427</v>
      </c>
      <c r="D228" s="179" t="s">
        <v>420</v>
      </c>
      <c r="E228" s="180">
        <v>1</v>
      </c>
      <c r="F228" s="181"/>
      <c r="G228" s="182">
        <f t="shared" si="0"/>
        <v>0</v>
      </c>
      <c r="H228" s="181"/>
      <c r="I228" s="182">
        <f t="shared" si="1"/>
        <v>0</v>
      </c>
      <c r="J228" s="181"/>
      <c r="K228" s="182">
        <f t="shared" si="2"/>
        <v>0</v>
      </c>
      <c r="L228" s="182">
        <v>21</v>
      </c>
      <c r="M228" s="182">
        <f t="shared" si="3"/>
        <v>0</v>
      </c>
      <c r="N228" s="180">
        <v>0</v>
      </c>
      <c r="O228" s="180">
        <f t="shared" si="4"/>
        <v>0</v>
      </c>
      <c r="P228" s="180">
        <v>8.7999999999999995E-2</v>
      </c>
      <c r="Q228" s="180">
        <f t="shared" si="5"/>
        <v>0.09</v>
      </c>
      <c r="R228" s="182"/>
      <c r="S228" s="182" t="s">
        <v>148</v>
      </c>
      <c r="T228" s="182" t="s">
        <v>148</v>
      </c>
      <c r="U228" s="182">
        <v>0.69299999999999995</v>
      </c>
      <c r="V228" s="182">
        <f t="shared" si="6"/>
        <v>0.69</v>
      </c>
      <c r="W228" s="182"/>
      <c r="X228" s="183" t="s">
        <v>149</v>
      </c>
      <c r="Y228" s="157" t="s">
        <v>150</v>
      </c>
      <c r="Z228" s="147"/>
      <c r="AA228" s="147"/>
      <c r="AB228" s="147"/>
      <c r="AC228" s="147"/>
      <c r="AD228" s="147"/>
      <c r="AE228" s="147"/>
      <c r="AF228" s="147"/>
      <c r="AG228" s="147" t="s">
        <v>151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7">
        <v>66</v>
      </c>
      <c r="B229" s="178" t="s">
        <v>428</v>
      </c>
      <c r="C229" s="188" t="s">
        <v>429</v>
      </c>
      <c r="D229" s="179" t="s">
        <v>420</v>
      </c>
      <c r="E229" s="180">
        <v>1</v>
      </c>
      <c r="F229" s="181"/>
      <c r="G229" s="182">
        <f t="shared" si="0"/>
        <v>0</v>
      </c>
      <c r="H229" s="181"/>
      <c r="I229" s="182">
        <f t="shared" si="1"/>
        <v>0</v>
      </c>
      <c r="J229" s="181"/>
      <c r="K229" s="182">
        <f t="shared" si="2"/>
        <v>0</v>
      </c>
      <c r="L229" s="182">
        <v>21</v>
      </c>
      <c r="M229" s="182">
        <f t="shared" si="3"/>
        <v>0</v>
      </c>
      <c r="N229" s="180">
        <v>0</v>
      </c>
      <c r="O229" s="180">
        <f t="shared" si="4"/>
        <v>0</v>
      </c>
      <c r="P229" s="180">
        <v>9.1999999999999998E-3</v>
      </c>
      <c r="Q229" s="180">
        <f t="shared" si="5"/>
        <v>0.01</v>
      </c>
      <c r="R229" s="182"/>
      <c r="S229" s="182" t="s">
        <v>148</v>
      </c>
      <c r="T229" s="182" t="s">
        <v>148</v>
      </c>
      <c r="U229" s="182">
        <v>0.46500000000000002</v>
      </c>
      <c r="V229" s="182">
        <f t="shared" si="6"/>
        <v>0.47</v>
      </c>
      <c r="W229" s="182"/>
      <c r="X229" s="183" t="s">
        <v>149</v>
      </c>
      <c r="Y229" s="157" t="s">
        <v>150</v>
      </c>
      <c r="Z229" s="147"/>
      <c r="AA229" s="147"/>
      <c r="AB229" s="147"/>
      <c r="AC229" s="147"/>
      <c r="AD229" s="147"/>
      <c r="AE229" s="147"/>
      <c r="AF229" s="147"/>
      <c r="AG229" s="147" t="s">
        <v>151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7">
        <v>67</v>
      </c>
      <c r="B230" s="178" t="s">
        <v>430</v>
      </c>
      <c r="C230" s="188" t="s">
        <v>431</v>
      </c>
      <c r="D230" s="179" t="s">
        <v>420</v>
      </c>
      <c r="E230" s="180">
        <v>1</v>
      </c>
      <c r="F230" s="181"/>
      <c r="G230" s="182">
        <f t="shared" si="0"/>
        <v>0</v>
      </c>
      <c r="H230" s="181"/>
      <c r="I230" s="182">
        <f t="shared" si="1"/>
        <v>0</v>
      </c>
      <c r="J230" s="181"/>
      <c r="K230" s="182">
        <f t="shared" si="2"/>
        <v>0</v>
      </c>
      <c r="L230" s="182">
        <v>21</v>
      </c>
      <c r="M230" s="182">
        <f t="shared" si="3"/>
        <v>0</v>
      </c>
      <c r="N230" s="180">
        <v>0</v>
      </c>
      <c r="O230" s="180">
        <f t="shared" si="4"/>
        <v>0</v>
      </c>
      <c r="P230" s="180">
        <v>7.1499999999999994E-2</v>
      </c>
      <c r="Q230" s="180">
        <f t="shared" si="5"/>
        <v>7.0000000000000007E-2</v>
      </c>
      <c r="R230" s="182"/>
      <c r="S230" s="182" t="s">
        <v>148</v>
      </c>
      <c r="T230" s="182" t="s">
        <v>148</v>
      </c>
      <c r="U230" s="182">
        <v>0.38300000000000001</v>
      </c>
      <c r="V230" s="182">
        <f t="shared" si="6"/>
        <v>0.38</v>
      </c>
      <c r="W230" s="182"/>
      <c r="X230" s="183" t="s">
        <v>149</v>
      </c>
      <c r="Y230" s="157" t="s">
        <v>150</v>
      </c>
      <c r="Z230" s="147"/>
      <c r="AA230" s="147"/>
      <c r="AB230" s="147"/>
      <c r="AC230" s="147"/>
      <c r="AD230" s="147"/>
      <c r="AE230" s="147"/>
      <c r="AF230" s="147"/>
      <c r="AG230" s="147" t="s">
        <v>151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7">
        <v>68</v>
      </c>
      <c r="B231" s="178" t="s">
        <v>432</v>
      </c>
      <c r="C231" s="188" t="s">
        <v>433</v>
      </c>
      <c r="D231" s="179" t="s">
        <v>420</v>
      </c>
      <c r="E231" s="180">
        <v>2</v>
      </c>
      <c r="F231" s="181"/>
      <c r="G231" s="182">
        <f t="shared" si="0"/>
        <v>0</v>
      </c>
      <c r="H231" s="181"/>
      <c r="I231" s="182">
        <f t="shared" si="1"/>
        <v>0</v>
      </c>
      <c r="J231" s="181"/>
      <c r="K231" s="182">
        <f t="shared" si="2"/>
        <v>0</v>
      </c>
      <c r="L231" s="182">
        <v>21</v>
      </c>
      <c r="M231" s="182">
        <f t="shared" si="3"/>
        <v>0</v>
      </c>
      <c r="N231" s="180">
        <v>0</v>
      </c>
      <c r="O231" s="180">
        <f t="shared" si="4"/>
        <v>0</v>
      </c>
      <c r="P231" s="180">
        <v>6.7000000000000004E-2</v>
      </c>
      <c r="Q231" s="180">
        <f t="shared" si="5"/>
        <v>0.13</v>
      </c>
      <c r="R231" s="182"/>
      <c r="S231" s="182" t="s">
        <v>148</v>
      </c>
      <c r="T231" s="182" t="s">
        <v>148</v>
      </c>
      <c r="U231" s="182">
        <v>0.31</v>
      </c>
      <c r="V231" s="182">
        <f t="shared" si="6"/>
        <v>0.62</v>
      </c>
      <c r="W231" s="182"/>
      <c r="X231" s="183" t="s">
        <v>149</v>
      </c>
      <c r="Y231" s="157" t="s">
        <v>150</v>
      </c>
      <c r="Z231" s="147"/>
      <c r="AA231" s="147"/>
      <c r="AB231" s="147"/>
      <c r="AC231" s="147"/>
      <c r="AD231" s="147"/>
      <c r="AE231" s="147"/>
      <c r="AF231" s="147"/>
      <c r="AG231" s="147" t="s">
        <v>151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7">
        <v>69</v>
      </c>
      <c r="B232" s="178" t="s">
        <v>434</v>
      </c>
      <c r="C232" s="188" t="s">
        <v>435</v>
      </c>
      <c r="D232" s="179" t="s">
        <v>420</v>
      </c>
      <c r="E232" s="180">
        <v>7</v>
      </c>
      <c r="F232" s="181"/>
      <c r="G232" s="182">
        <f t="shared" si="0"/>
        <v>0</v>
      </c>
      <c r="H232" s="181"/>
      <c r="I232" s="182">
        <f t="shared" si="1"/>
        <v>0</v>
      </c>
      <c r="J232" s="181"/>
      <c r="K232" s="182">
        <f t="shared" si="2"/>
        <v>0</v>
      </c>
      <c r="L232" s="182">
        <v>21</v>
      </c>
      <c r="M232" s="182">
        <f t="shared" si="3"/>
        <v>0</v>
      </c>
      <c r="N232" s="180">
        <v>0</v>
      </c>
      <c r="O232" s="180">
        <f t="shared" si="4"/>
        <v>0</v>
      </c>
      <c r="P232" s="180">
        <v>8.5999999999999998E-4</v>
      </c>
      <c r="Q232" s="180">
        <f t="shared" si="5"/>
        <v>0.01</v>
      </c>
      <c r="R232" s="182"/>
      <c r="S232" s="182" t="s">
        <v>148</v>
      </c>
      <c r="T232" s="182" t="s">
        <v>148</v>
      </c>
      <c r="U232" s="182">
        <v>0.222</v>
      </c>
      <c r="V232" s="182">
        <f t="shared" si="6"/>
        <v>1.55</v>
      </c>
      <c r="W232" s="182"/>
      <c r="X232" s="183" t="s">
        <v>149</v>
      </c>
      <c r="Y232" s="157" t="s">
        <v>150</v>
      </c>
      <c r="Z232" s="147"/>
      <c r="AA232" s="147"/>
      <c r="AB232" s="147"/>
      <c r="AC232" s="147"/>
      <c r="AD232" s="147"/>
      <c r="AE232" s="147"/>
      <c r="AF232" s="147"/>
      <c r="AG232" s="147" t="s">
        <v>151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7">
        <v>70</v>
      </c>
      <c r="B233" s="178" t="s">
        <v>436</v>
      </c>
      <c r="C233" s="188" t="s">
        <v>437</v>
      </c>
      <c r="D233" s="179" t="s">
        <v>159</v>
      </c>
      <c r="E233" s="180">
        <v>1</v>
      </c>
      <c r="F233" s="181"/>
      <c r="G233" s="182">
        <f t="shared" si="0"/>
        <v>0</v>
      </c>
      <c r="H233" s="181"/>
      <c r="I233" s="182">
        <f t="shared" si="1"/>
        <v>0</v>
      </c>
      <c r="J233" s="181"/>
      <c r="K233" s="182">
        <f t="shared" si="2"/>
        <v>0</v>
      </c>
      <c r="L233" s="182">
        <v>21</v>
      </c>
      <c r="M233" s="182">
        <f t="shared" si="3"/>
        <v>0</v>
      </c>
      <c r="N233" s="180">
        <v>0</v>
      </c>
      <c r="O233" s="180">
        <f t="shared" si="4"/>
        <v>0</v>
      </c>
      <c r="P233" s="180">
        <v>7.62E-3</v>
      </c>
      <c r="Q233" s="180">
        <f t="shared" si="5"/>
        <v>0.01</v>
      </c>
      <c r="R233" s="182"/>
      <c r="S233" s="182" t="s">
        <v>148</v>
      </c>
      <c r="T233" s="182" t="s">
        <v>148</v>
      </c>
      <c r="U233" s="182">
        <v>0.54300000000000004</v>
      </c>
      <c r="V233" s="182">
        <f t="shared" si="6"/>
        <v>0.54</v>
      </c>
      <c r="W233" s="182"/>
      <c r="X233" s="183" t="s">
        <v>149</v>
      </c>
      <c r="Y233" s="157" t="s">
        <v>150</v>
      </c>
      <c r="Z233" s="147"/>
      <c r="AA233" s="147"/>
      <c r="AB233" s="147"/>
      <c r="AC233" s="147"/>
      <c r="AD233" s="147"/>
      <c r="AE233" s="147"/>
      <c r="AF233" s="147"/>
      <c r="AG233" s="147" t="s">
        <v>151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0">
        <v>71</v>
      </c>
      <c r="B234" s="171" t="s">
        <v>438</v>
      </c>
      <c r="C234" s="186" t="s">
        <v>439</v>
      </c>
      <c r="D234" s="172" t="s">
        <v>159</v>
      </c>
      <c r="E234" s="173">
        <v>10</v>
      </c>
      <c r="F234" s="174"/>
      <c r="G234" s="175">
        <f t="shared" si="0"/>
        <v>0</v>
      </c>
      <c r="H234" s="174"/>
      <c r="I234" s="175">
        <f t="shared" si="1"/>
        <v>0</v>
      </c>
      <c r="J234" s="174"/>
      <c r="K234" s="175">
        <f t="shared" si="2"/>
        <v>0</v>
      </c>
      <c r="L234" s="175">
        <v>21</v>
      </c>
      <c r="M234" s="175">
        <f t="shared" si="3"/>
        <v>0</v>
      </c>
      <c r="N234" s="173">
        <v>1.917E-2</v>
      </c>
      <c r="O234" s="173">
        <f t="shared" si="4"/>
        <v>0.19</v>
      </c>
      <c r="P234" s="173">
        <v>0</v>
      </c>
      <c r="Q234" s="173">
        <f t="shared" si="5"/>
        <v>0</v>
      </c>
      <c r="R234" s="175"/>
      <c r="S234" s="175" t="s">
        <v>148</v>
      </c>
      <c r="T234" s="175" t="s">
        <v>148</v>
      </c>
      <c r="U234" s="175">
        <v>2.9221499999999998</v>
      </c>
      <c r="V234" s="175">
        <f t="shared" si="6"/>
        <v>29.22</v>
      </c>
      <c r="W234" s="175"/>
      <c r="X234" s="176" t="s">
        <v>411</v>
      </c>
      <c r="Y234" s="157" t="s">
        <v>150</v>
      </c>
      <c r="Z234" s="147"/>
      <c r="AA234" s="147"/>
      <c r="AB234" s="147"/>
      <c r="AC234" s="147"/>
      <c r="AD234" s="147"/>
      <c r="AE234" s="147"/>
      <c r="AF234" s="147"/>
      <c r="AG234" s="147" t="s">
        <v>412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2" x14ac:dyDescent="0.2">
      <c r="A235" s="154"/>
      <c r="B235" s="155"/>
      <c r="C235" s="249" t="s">
        <v>440</v>
      </c>
      <c r="D235" s="250"/>
      <c r="E235" s="250"/>
      <c r="F235" s="250"/>
      <c r="G235" s="250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199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84" t="str">
        <f>C235</f>
        <v>0,5 m kanalizačního připojovacího potrubí, vyvedení a upevnění kanalizační a vodovodní výpustky, osazení umyvadla, sifonu a vodovodní baterie. S dodávkou materiálu.</v>
      </c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0">
        <v>72</v>
      </c>
      <c r="B236" s="171" t="s">
        <v>441</v>
      </c>
      <c r="C236" s="186" t="s">
        <v>442</v>
      </c>
      <c r="D236" s="172" t="s">
        <v>159</v>
      </c>
      <c r="E236" s="173">
        <v>5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3">
        <v>2.4289999999999999E-2</v>
      </c>
      <c r="O236" s="173">
        <f>ROUND(E236*N236,2)</f>
        <v>0.12</v>
      </c>
      <c r="P236" s="173">
        <v>0</v>
      </c>
      <c r="Q236" s="173">
        <f>ROUND(E236*P236,2)</f>
        <v>0</v>
      </c>
      <c r="R236" s="175"/>
      <c r="S236" s="175" t="s">
        <v>148</v>
      </c>
      <c r="T236" s="175" t="s">
        <v>148</v>
      </c>
      <c r="U236" s="175">
        <v>2.92821</v>
      </c>
      <c r="V236" s="175">
        <f>ROUND(E236*U236,2)</f>
        <v>14.64</v>
      </c>
      <c r="W236" s="175"/>
      <c r="X236" s="176" t="s">
        <v>411</v>
      </c>
      <c r="Y236" s="157" t="s">
        <v>150</v>
      </c>
      <c r="Z236" s="147"/>
      <c r="AA236" s="147"/>
      <c r="AB236" s="147"/>
      <c r="AC236" s="147"/>
      <c r="AD236" s="147"/>
      <c r="AE236" s="147"/>
      <c r="AF236" s="147"/>
      <c r="AG236" s="147" t="s">
        <v>412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2" x14ac:dyDescent="0.2">
      <c r="A237" s="154"/>
      <c r="B237" s="155"/>
      <c r="C237" s="249" t="s">
        <v>443</v>
      </c>
      <c r="D237" s="250"/>
      <c r="E237" s="250"/>
      <c r="F237" s="250"/>
      <c r="G237" s="250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199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84" t="str">
        <f>C237</f>
        <v>Položka obsahuje dodávku a montáž modulu pro WC, dodávku a montáž závěsné mísy, sedátka a tlačítka splachování.</v>
      </c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251" t="s">
        <v>444</v>
      </c>
      <c r="D238" s="252"/>
      <c r="E238" s="252"/>
      <c r="F238" s="252"/>
      <c r="G238" s="252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199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2.5" outlineLevel="1" x14ac:dyDescent="0.2">
      <c r="A239" s="170">
        <v>73</v>
      </c>
      <c r="B239" s="171" t="s">
        <v>445</v>
      </c>
      <c r="C239" s="186" t="s">
        <v>446</v>
      </c>
      <c r="D239" s="172" t="s">
        <v>159</v>
      </c>
      <c r="E239" s="173">
        <v>1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3">
        <v>3.2210000000000003E-2</v>
      </c>
      <c r="O239" s="173">
        <f>ROUND(E239*N239,2)</f>
        <v>0.03</v>
      </c>
      <c r="P239" s="173">
        <v>0</v>
      </c>
      <c r="Q239" s="173">
        <f>ROUND(E239*P239,2)</f>
        <v>0</v>
      </c>
      <c r="R239" s="175"/>
      <c r="S239" s="175" t="s">
        <v>148</v>
      </c>
      <c r="T239" s="175" t="s">
        <v>148</v>
      </c>
      <c r="U239" s="175">
        <v>2.2756699999999999</v>
      </c>
      <c r="V239" s="175">
        <f>ROUND(E239*U239,2)</f>
        <v>2.2799999999999998</v>
      </c>
      <c r="W239" s="175"/>
      <c r="X239" s="176" t="s">
        <v>411</v>
      </c>
      <c r="Y239" s="157" t="s">
        <v>150</v>
      </c>
      <c r="Z239" s="147"/>
      <c r="AA239" s="147"/>
      <c r="AB239" s="147"/>
      <c r="AC239" s="147"/>
      <c r="AD239" s="147"/>
      <c r="AE239" s="147"/>
      <c r="AF239" s="147"/>
      <c r="AG239" s="147" t="s">
        <v>412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49" t="s">
        <v>447</v>
      </c>
      <c r="D240" s="250"/>
      <c r="E240" s="250"/>
      <c r="F240" s="250"/>
      <c r="G240" s="250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199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0">
        <v>74</v>
      </c>
      <c r="B241" s="171" t="s">
        <v>448</v>
      </c>
      <c r="C241" s="186" t="s">
        <v>449</v>
      </c>
      <c r="D241" s="172" t="s">
        <v>159</v>
      </c>
      <c r="E241" s="173">
        <v>1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3">
        <v>2.5389999999999999E-2</v>
      </c>
      <c r="O241" s="173">
        <f>ROUND(E241*N241,2)</f>
        <v>0.03</v>
      </c>
      <c r="P241" s="173">
        <v>0</v>
      </c>
      <c r="Q241" s="173">
        <f>ROUND(E241*P241,2)</f>
        <v>0</v>
      </c>
      <c r="R241" s="175"/>
      <c r="S241" s="175" t="s">
        <v>148</v>
      </c>
      <c r="T241" s="175" t="s">
        <v>148</v>
      </c>
      <c r="U241" s="175">
        <v>3.8729399999999998</v>
      </c>
      <c r="V241" s="175">
        <f>ROUND(E241*U241,2)</f>
        <v>3.87</v>
      </c>
      <c r="W241" s="175"/>
      <c r="X241" s="176" t="s">
        <v>411</v>
      </c>
      <c r="Y241" s="157" t="s">
        <v>150</v>
      </c>
      <c r="Z241" s="147"/>
      <c r="AA241" s="147"/>
      <c r="AB241" s="147"/>
      <c r="AC241" s="147"/>
      <c r="AD241" s="147"/>
      <c r="AE241" s="147"/>
      <c r="AF241" s="147"/>
      <c r="AG241" s="147" t="s">
        <v>412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2" x14ac:dyDescent="0.2">
      <c r="A242" s="154"/>
      <c r="B242" s="155"/>
      <c r="C242" s="249" t="s">
        <v>450</v>
      </c>
      <c r="D242" s="250"/>
      <c r="E242" s="250"/>
      <c r="F242" s="250"/>
      <c r="G242" s="250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199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84" t="str">
        <f>C242</f>
        <v>Položka obsahuje dodávku a montáž modulu pro závěsný bidet, dodávku a montáž bidetu a bidetové baterie.</v>
      </c>
      <c r="BB242" s="147"/>
      <c r="BC242" s="147"/>
      <c r="BD242" s="147"/>
      <c r="BE242" s="147"/>
      <c r="BF242" s="147"/>
      <c r="BG242" s="147"/>
      <c r="BH242" s="147"/>
    </row>
    <row r="243" spans="1:60" x14ac:dyDescent="0.2">
      <c r="A243" s="163" t="s">
        <v>143</v>
      </c>
      <c r="B243" s="164" t="s">
        <v>90</v>
      </c>
      <c r="C243" s="185" t="s">
        <v>91</v>
      </c>
      <c r="D243" s="165"/>
      <c r="E243" s="166"/>
      <c r="F243" s="167"/>
      <c r="G243" s="167">
        <f>SUMIF(AG244:AG249,"&lt;&gt;NOR",G244:G249)</f>
        <v>0</v>
      </c>
      <c r="H243" s="167"/>
      <c r="I243" s="167">
        <f>SUM(I244:I249)</f>
        <v>0</v>
      </c>
      <c r="J243" s="167"/>
      <c r="K243" s="167">
        <f>SUM(K244:K249)</f>
        <v>0</v>
      </c>
      <c r="L243" s="167"/>
      <c r="M243" s="167">
        <f>SUM(M244:M249)</f>
        <v>0</v>
      </c>
      <c r="N243" s="166"/>
      <c r="O243" s="166">
        <f>SUM(O244:O249)</f>
        <v>0.04</v>
      </c>
      <c r="P243" s="166"/>
      <c r="Q243" s="166">
        <f>SUM(Q244:Q249)</f>
        <v>0</v>
      </c>
      <c r="R243" s="167"/>
      <c r="S243" s="167"/>
      <c r="T243" s="167"/>
      <c r="U243" s="167"/>
      <c r="V243" s="167">
        <f>SUM(V244:V249)</f>
        <v>8.6100000000000012</v>
      </c>
      <c r="W243" s="167"/>
      <c r="X243" s="168"/>
      <c r="Y243" s="162"/>
      <c r="AG243" t="s">
        <v>144</v>
      </c>
    </row>
    <row r="244" spans="1:60" ht="22.5" outlineLevel="1" x14ac:dyDescent="0.2">
      <c r="A244" s="177">
        <v>75</v>
      </c>
      <c r="B244" s="178" t="s">
        <v>451</v>
      </c>
      <c r="C244" s="188" t="s">
        <v>452</v>
      </c>
      <c r="D244" s="179" t="s">
        <v>216</v>
      </c>
      <c r="E244" s="180">
        <v>4</v>
      </c>
      <c r="F244" s="181"/>
      <c r="G244" s="182">
        <f>ROUND(E244*F244,2)</f>
        <v>0</v>
      </c>
      <c r="H244" s="181"/>
      <c r="I244" s="182">
        <f>ROUND(E244*H244,2)</f>
        <v>0</v>
      </c>
      <c r="J244" s="181"/>
      <c r="K244" s="182">
        <f>ROUND(E244*J244,2)</f>
        <v>0</v>
      </c>
      <c r="L244" s="182">
        <v>21</v>
      </c>
      <c r="M244" s="182">
        <f>G244*(1+L244/100)</f>
        <v>0</v>
      </c>
      <c r="N244" s="180">
        <v>3.2000000000000003E-4</v>
      </c>
      <c r="O244" s="180">
        <f>ROUND(E244*N244,2)</f>
        <v>0</v>
      </c>
      <c r="P244" s="180">
        <v>0</v>
      </c>
      <c r="Q244" s="180">
        <f>ROUND(E244*P244,2)</f>
        <v>0</v>
      </c>
      <c r="R244" s="182"/>
      <c r="S244" s="182" t="s">
        <v>148</v>
      </c>
      <c r="T244" s="182" t="s">
        <v>148</v>
      </c>
      <c r="U244" s="182">
        <v>0.6</v>
      </c>
      <c r="V244" s="182">
        <f>ROUND(E244*U244,2)</f>
        <v>2.4</v>
      </c>
      <c r="W244" s="182"/>
      <c r="X244" s="183" t="s">
        <v>149</v>
      </c>
      <c r="Y244" s="157" t="s">
        <v>150</v>
      </c>
      <c r="Z244" s="147"/>
      <c r="AA244" s="147"/>
      <c r="AB244" s="147"/>
      <c r="AC244" s="147"/>
      <c r="AD244" s="147"/>
      <c r="AE244" s="147"/>
      <c r="AF244" s="147"/>
      <c r="AG244" s="147" t="s">
        <v>151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77">
        <v>76</v>
      </c>
      <c r="B245" s="178" t="s">
        <v>453</v>
      </c>
      <c r="C245" s="188" t="s">
        <v>454</v>
      </c>
      <c r="D245" s="179" t="s">
        <v>216</v>
      </c>
      <c r="E245" s="180">
        <v>10</v>
      </c>
      <c r="F245" s="181"/>
      <c r="G245" s="182">
        <f>ROUND(E245*F245,2)</f>
        <v>0</v>
      </c>
      <c r="H245" s="181"/>
      <c r="I245" s="182">
        <f>ROUND(E245*H245,2)</f>
        <v>0</v>
      </c>
      <c r="J245" s="181"/>
      <c r="K245" s="182">
        <f>ROUND(E245*J245,2)</f>
        <v>0</v>
      </c>
      <c r="L245" s="182">
        <v>21</v>
      </c>
      <c r="M245" s="182">
        <f>G245*(1+L245/100)</f>
        <v>0</v>
      </c>
      <c r="N245" s="180">
        <v>3.8999999999999999E-4</v>
      </c>
      <c r="O245" s="180">
        <f>ROUND(E245*N245,2)</f>
        <v>0</v>
      </c>
      <c r="P245" s="180">
        <v>0</v>
      </c>
      <c r="Q245" s="180">
        <f>ROUND(E245*P245,2)</f>
        <v>0</v>
      </c>
      <c r="R245" s="182"/>
      <c r="S245" s="182" t="s">
        <v>148</v>
      </c>
      <c r="T245" s="182" t="s">
        <v>148</v>
      </c>
      <c r="U245" s="182">
        <v>0.6</v>
      </c>
      <c r="V245" s="182">
        <f>ROUND(E245*U245,2)</f>
        <v>6</v>
      </c>
      <c r="W245" s="182"/>
      <c r="X245" s="183" t="s">
        <v>149</v>
      </c>
      <c r="Y245" s="157" t="s">
        <v>150</v>
      </c>
      <c r="Z245" s="147"/>
      <c r="AA245" s="147"/>
      <c r="AB245" s="147"/>
      <c r="AC245" s="147"/>
      <c r="AD245" s="147"/>
      <c r="AE245" s="147"/>
      <c r="AF245" s="147"/>
      <c r="AG245" s="147" t="s">
        <v>151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70">
        <v>77</v>
      </c>
      <c r="B246" s="171" t="s">
        <v>455</v>
      </c>
      <c r="C246" s="186" t="s">
        <v>456</v>
      </c>
      <c r="D246" s="172" t="s">
        <v>186</v>
      </c>
      <c r="E246" s="173">
        <v>2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1.7999999999999999E-2</v>
      </c>
      <c r="O246" s="173">
        <f>ROUND(E246*N246,2)</f>
        <v>0.04</v>
      </c>
      <c r="P246" s="173">
        <v>0</v>
      </c>
      <c r="Q246" s="173">
        <f>ROUND(E246*P246,2)</f>
        <v>0</v>
      </c>
      <c r="R246" s="175"/>
      <c r="S246" s="175" t="s">
        <v>187</v>
      </c>
      <c r="T246" s="175" t="s">
        <v>188</v>
      </c>
      <c r="U246" s="175">
        <v>0</v>
      </c>
      <c r="V246" s="175">
        <f>ROUND(E246*U246,2)</f>
        <v>0</v>
      </c>
      <c r="W246" s="175"/>
      <c r="X246" s="176" t="s">
        <v>149</v>
      </c>
      <c r="Y246" s="157" t="s">
        <v>150</v>
      </c>
      <c r="Z246" s="147"/>
      <c r="AA246" s="147"/>
      <c r="AB246" s="147"/>
      <c r="AC246" s="147"/>
      <c r="AD246" s="147"/>
      <c r="AE246" s="147"/>
      <c r="AF246" s="147"/>
      <c r="AG246" s="147" t="s">
        <v>151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49" t="s">
        <v>457</v>
      </c>
      <c r="D247" s="250"/>
      <c r="E247" s="250"/>
      <c r="F247" s="250"/>
      <c r="G247" s="250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199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7">
        <v>78</v>
      </c>
      <c r="B248" s="178" t="s">
        <v>458</v>
      </c>
      <c r="C248" s="188" t="s">
        <v>459</v>
      </c>
      <c r="D248" s="179" t="s">
        <v>186</v>
      </c>
      <c r="E248" s="180">
        <v>1</v>
      </c>
      <c r="F248" s="181"/>
      <c r="G248" s="182">
        <f>ROUND(E248*F248,2)</f>
        <v>0</v>
      </c>
      <c r="H248" s="181"/>
      <c r="I248" s="182">
        <f>ROUND(E248*H248,2)</f>
        <v>0</v>
      </c>
      <c r="J248" s="181"/>
      <c r="K248" s="182">
        <f>ROUND(E248*J248,2)</f>
        <v>0</v>
      </c>
      <c r="L248" s="182">
        <v>21</v>
      </c>
      <c r="M248" s="182">
        <f>G248*(1+L248/100)</f>
        <v>0</v>
      </c>
      <c r="N248" s="180">
        <v>0</v>
      </c>
      <c r="O248" s="180">
        <f>ROUND(E248*N248,2)</f>
        <v>0</v>
      </c>
      <c r="P248" s="180">
        <v>0</v>
      </c>
      <c r="Q248" s="180">
        <f>ROUND(E248*P248,2)</f>
        <v>0</v>
      </c>
      <c r="R248" s="182"/>
      <c r="S248" s="182" t="s">
        <v>187</v>
      </c>
      <c r="T248" s="182" t="s">
        <v>188</v>
      </c>
      <c r="U248" s="182">
        <v>0</v>
      </c>
      <c r="V248" s="182">
        <f>ROUND(E248*U248,2)</f>
        <v>0</v>
      </c>
      <c r="W248" s="182"/>
      <c r="X248" s="183" t="s">
        <v>149</v>
      </c>
      <c r="Y248" s="157" t="s">
        <v>150</v>
      </c>
      <c r="Z248" s="147"/>
      <c r="AA248" s="147"/>
      <c r="AB248" s="147"/>
      <c r="AC248" s="147"/>
      <c r="AD248" s="147"/>
      <c r="AE248" s="147"/>
      <c r="AF248" s="147"/>
      <c r="AG248" s="147" t="s">
        <v>151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7">
        <v>79</v>
      </c>
      <c r="B249" s="178" t="s">
        <v>460</v>
      </c>
      <c r="C249" s="188" t="s">
        <v>461</v>
      </c>
      <c r="D249" s="179" t="s">
        <v>397</v>
      </c>
      <c r="E249" s="180">
        <v>4.1180000000000001E-2</v>
      </c>
      <c r="F249" s="181"/>
      <c r="G249" s="182">
        <f>ROUND(E249*F249,2)</f>
        <v>0</v>
      </c>
      <c r="H249" s="181"/>
      <c r="I249" s="182">
        <f>ROUND(E249*H249,2)</f>
        <v>0</v>
      </c>
      <c r="J249" s="181"/>
      <c r="K249" s="182">
        <f>ROUND(E249*J249,2)</f>
        <v>0</v>
      </c>
      <c r="L249" s="182">
        <v>21</v>
      </c>
      <c r="M249" s="182">
        <f>G249*(1+L249/100)</f>
        <v>0</v>
      </c>
      <c r="N249" s="180">
        <v>0</v>
      </c>
      <c r="O249" s="180">
        <f>ROUND(E249*N249,2)</f>
        <v>0</v>
      </c>
      <c r="P249" s="180">
        <v>0</v>
      </c>
      <c r="Q249" s="180">
        <f>ROUND(E249*P249,2)</f>
        <v>0</v>
      </c>
      <c r="R249" s="182"/>
      <c r="S249" s="182" t="s">
        <v>148</v>
      </c>
      <c r="T249" s="182" t="s">
        <v>148</v>
      </c>
      <c r="U249" s="182">
        <v>5.0640000000000001</v>
      </c>
      <c r="V249" s="182">
        <f>ROUND(E249*U249,2)</f>
        <v>0.21</v>
      </c>
      <c r="W249" s="182"/>
      <c r="X249" s="183" t="s">
        <v>398</v>
      </c>
      <c r="Y249" s="157" t="s">
        <v>150</v>
      </c>
      <c r="Z249" s="147"/>
      <c r="AA249" s="147"/>
      <c r="AB249" s="147"/>
      <c r="AC249" s="147"/>
      <c r="AD249" s="147"/>
      <c r="AE249" s="147"/>
      <c r="AF249" s="147"/>
      <c r="AG249" s="147" t="s">
        <v>399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3" t="s">
        <v>143</v>
      </c>
      <c r="B250" s="164" t="s">
        <v>92</v>
      </c>
      <c r="C250" s="185" t="s">
        <v>93</v>
      </c>
      <c r="D250" s="165"/>
      <c r="E250" s="166"/>
      <c r="F250" s="167"/>
      <c r="G250" s="167">
        <f>SUMIF(AG251:AG256,"&lt;&gt;NOR",G251:G256)</f>
        <v>0</v>
      </c>
      <c r="H250" s="167"/>
      <c r="I250" s="167">
        <f>SUM(I251:I256)</f>
        <v>0</v>
      </c>
      <c r="J250" s="167"/>
      <c r="K250" s="167">
        <f>SUM(K251:K256)</f>
        <v>0</v>
      </c>
      <c r="L250" s="167"/>
      <c r="M250" s="167">
        <f>SUM(M251:M256)</f>
        <v>0</v>
      </c>
      <c r="N250" s="166"/>
      <c r="O250" s="166">
        <f>SUM(O251:O256)</f>
        <v>0.01</v>
      </c>
      <c r="P250" s="166"/>
      <c r="Q250" s="166">
        <f>SUM(Q251:Q256)</f>
        <v>0</v>
      </c>
      <c r="R250" s="167"/>
      <c r="S250" s="167"/>
      <c r="T250" s="167"/>
      <c r="U250" s="167"/>
      <c r="V250" s="167">
        <f>SUM(V251:V256)</f>
        <v>1.06</v>
      </c>
      <c r="W250" s="167"/>
      <c r="X250" s="168"/>
      <c r="Y250" s="162"/>
      <c r="AG250" t="s">
        <v>144</v>
      </c>
    </row>
    <row r="251" spans="1:60" ht="22.5" outlineLevel="1" x14ac:dyDescent="0.2">
      <c r="A251" s="170">
        <v>80</v>
      </c>
      <c r="B251" s="171" t="s">
        <v>462</v>
      </c>
      <c r="C251" s="186" t="s">
        <v>463</v>
      </c>
      <c r="D251" s="172" t="s">
        <v>216</v>
      </c>
      <c r="E251" s="173">
        <v>3.15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2.3600000000000001E-3</v>
      </c>
      <c r="O251" s="173">
        <f>ROUND(E251*N251,2)</f>
        <v>0.01</v>
      </c>
      <c r="P251" s="173">
        <v>0</v>
      </c>
      <c r="Q251" s="173">
        <f>ROUND(E251*P251,2)</f>
        <v>0</v>
      </c>
      <c r="R251" s="175"/>
      <c r="S251" s="175" t="s">
        <v>148</v>
      </c>
      <c r="T251" s="175" t="s">
        <v>148</v>
      </c>
      <c r="U251" s="175">
        <v>0.28999999999999998</v>
      </c>
      <c r="V251" s="175">
        <f>ROUND(E251*U251,2)</f>
        <v>0.91</v>
      </c>
      <c r="W251" s="175"/>
      <c r="X251" s="176" t="s">
        <v>149</v>
      </c>
      <c r="Y251" s="157" t="s">
        <v>150</v>
      </c>
      <c r="Z251" s="147"/>
      <c r="AA251" s="147"/>
      <c r="AB251" s="147"/>
      <c r="AC251" s="147"/>
      <c r="AD251" s="147"/>
      <c r="AE251" s="147"/>
      <c r="AF251" s="147"/>
      <c r="AG251" s="147" t="s">
        <v>151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249" t="s">
        <v>464</v>
      </c>
      <c r="D252" s="250"/>
      <c r="E252" s="250"/>
      <c r="F252" s="250"/>
      <c r="G252" s="250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199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7" t="s">
        <v>465</v>
      </c>
      <c r="D253" s="158"/>
      <c r="E253" s="159">
        <v>3.15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153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0">
        <v>81</v>
      </c>
      <c r="B254" s="171" t="s">
        <v>466</v>
      </c>
      <c r="C254" s="186" t="s">
        <v>467</v>
      </c>
      <c r="D254" s="172" t="s">
        <v>216</v>
      </c>
      <c r="E254" s="173">
        <v>1.23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3">
        <v>0</v>
      </c>
      <c r="O254" s="173">
        <f>ROUND(E254*N254,2)</f>
        <v>0</v>
      </c>
      <c r="P254" s="173">
        <v>1.3500000000000001E-3</v>
      </c>
      <c r="Q254" s="173">
        <f>ROUND(E254*P254,2)</f>
        <v>0</v>
      </c>
      <c r="R254" s="175"/>
      <c r="S254" s="175" t="s">
        <v>148</v>
      </c>
      <c r="T254" s="175" t="s">
        <v>148</v>
      </c>
      <c r="U254" s="175">
        <v>9.1999999999999998E-2</v>
      </c>
      <c r="V254" s="175">
        <f>ROUND(E254*U254,2)</f>
        <v>0.11</v>
      </c>
      <c r="W254" s="175"/>
      <c r="X254" s="176" t="s">
        <v>149</v>
      </c>
      <c r="Y254" s="157" t="s">
        <v>150</v>
      </c>
      <c r="Z254" s="147"/>
      <c r="AA254" s="147"/>
      <c r="AB254" s="147"/>
      <c r="AC254" s="147"/>
      <c r="AD254" s="147"/>
      <c r="AE254" s="147"/>
      <c r="AF254" s="147"/>
      <c r="AG254" s="147" t="s">
        <v>151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87" t="s">
        <v>468</v>
      </c>
      <c r="D255" s="158"/>
      <c r="E255" s="159">
        <v>1.23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153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7">
        <v>82</v>
      </c>
      <c r="B256" s="178" t="s">
        <v>469</v>
      </c>
      <c r="C256" s="188" t="s">
        <v>470</v>
      </c>
      <c r="D256" s="179" t="s">
        <v>397</v>
      </c>
      <c r="E256" s="180">
        <v>7.43E-3</v>
      </c>
      <c r="F256" s="181"/>
      <c r="G256" s="182">
        <f>ROUND(E256*F256,2)</f>
        <v>0</v>
      </c>
      <c r="H256" s="181"/>
      <c r="I256" s="182">
        <f>ROUND(E256*H256,2)</f>
        <v>0</v>
      </c>
      <c r="J256" s="181"/>
      <c r="K256" s="182">
        <f>ROUND(E256*J256,2)</f>
        <v>0</v>
      </c>
      <c r="L256" s="182">
        <v>21</v>
      </c>
      <c r="M256" s="182">
        <f>G256*(1+L256/100)</f>
        <v>0</v>
      </c>
      <c r="N256" s="180">
        <v>0</v>
      </c>
      <c r="O256" s="180">
        <f>ROUND(E256*N256,2)</f>
        <v>0</v>
      </c>
      <c r="P256" s="180">
        <v>0</v>
      </c>
      <c r="Q256" s="180">
        <f>ROUND(E256*P256,2)</f>
        <v>0</v>
      </c>
      <c r="R256" s="182"/>
      <c r="S256" s="182" t="s">
        <v>148</v>
      </c>
      <c r="T256" s="182" t="s">
        <v>148</v>
      </c>
      <c r="U256" s="182">
        <v>4.7370000000000001</v>
      </c>
      <c r="V256" s="182">
        <f>ROUND(E256*U256,2)</f>
        <v>0.04</v>
      </c>
      <c r="W256" s="182"/>
      <c r="X256" s="183" t="s">
        <v>398</v>
      </c>
      <c r="Y256" s="157" t="s">
        <v>150</v>
      </c>
      <c r="Z256" s="147"/>
      <c r="AA256" s="147"/>
      <c r="AB256" s="147"/>
      <c r="AC256" s="147"/>
      <c r="AD256" s="147"/>
      <c r="AE256" s="147"/>
      <c r="AF256" s="147"/>
      <c r="AG256" s="147" t="s">
        <v>399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3" t="s">
        <v>143</v>
      </c>
      <c r="B257" s="164" t="s">
        <v>94</v>
      </c>
      <c r="C257" s="185" t="s">
        <v>95</v>
      </c>
      <c r="D257" s="165"/>
      <c r="E257" s="166"/>
      <c r="F257" s="167"/>
      <c r="G257" s="167">
        <f>SUMIF(AG258:AG264,"&lt;&gt;NOR",G258:G264)</f>
        <v>0</v>
      </c>
      <c r="H257" s="167"/>
      <c r="I257" s="167">
        <f>SUM(I258:I264)</f>
        <v>0</v>
      </c>
      <c r="J257" s="167"/>
      <c r="K257" s="167">
        <f>SUM(K258:K264)</f>
        <v>0</v>
      </c>
      <c r="L257" s="167"/>
      <c r="M257" s="167">
        <f>SUM(M258:M264)</f>
        <v>0</v>
      </c>
      <c r="N257" s="166"/>
      <c r="O257" s="166">
        <f>SUM(O258:O264)</f>
        <v>0.08</v>
      </c>
      <c r="P257" s="166"/>
      <c r="Q257" s="166">
        <f>SUM(Q258:Q264)</f>
        <v>0</v>
      </c>
      <c r="R257" s="167"/>
      <c r="S257" s="167"/>
      <c r="T257" s="167"/>
      <c r="U257" s="167"/>
      <c r="V257" s="167">
        <f>SUM(V258:V264)</f>
        <v>28.62</v>
      </c>
      <c r="W257" s="167"/>
      <c r="X257" s="168"/>
      <c r="Y257" s="162"/>
      <c r="AG257" t="s">
        <v>144</v>
      </c>
    </row>
    <row r="258" spans="1:60" ht="22.5" outlineLevel="1" x14ac:dyDescent="0.2">
      <c r="A258" s="170">
        <v>83</v>
      </c>
      <c r="B258" s="171" t="s">
        <v>471</v>
      </c>
      <c r="C258" s="186" t="s">
        <v>472</v>
      </c>
      <c r="D258" s="172" t="s">
        <v>186</v>
      </c>
      <c r="E258" s="173">
        <v>70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1.1100000000000001E-3</v>
      </c>
      <c r="O258" s="173">
        <f>ROUND(E258*N258,2)</f>
        <v>0.08</v>
      </c>
      <c r="P258" s="173">
        <v>0</v>
      </c>
      <c r="Q258" s="173">
        <f>ROUND(E258*P258,2)</f>
        <v>0</v>
      </c>
      <c r="R258" s="175"/>
      <c r="S258" s="175" t="s">
        <v>148</v>
      </c>
      <c r="T258" s="175" t="s">
        <v>148</v>
      </c>
      <c r="U258" s="175">
        <v>0.40600000000000003</v>
      </c>
      <c r="V258" s="175">
        <f>ROUND(E258*U258,2)</f>
        <v>28.42</v>
      </c>
      <c r="W258" s="175"/>
      <c r="X258" s="176" t="s">
        <v>149</v>
      </c>
      <c r="Y258" s="157" t="s">
        <v>150</v>
      </c>
      <c r="Z258" s="147"/>
      <c r="AA258" s="147"/>
      <c r="AB258" s="147"/>
      <c r="AC258" s="147"/>
      <c r="AD258" s="147"/>
      <c r="AE258" s="147"/>
      <c r="AF258" s="147"/>
      <c r="AG258" s="147" t="s">
        <v>151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87" t="s">
        <v>473</v>
      </c>
      <c r="D259" s="158"/>
      <c r="E259" s="159">
        <v>20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153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7" t="s">
        <v>474</v>
      </c>
      <c r="D260" s="158"/>
      <c r="E260" s="159">
        <v>50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153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77">
        <v>84</v>
      </c>
      <c r="B261" s="178" t="s">
        <v>475</v>
      </c>
      <c r="C261" s="188" t="s">
        <v>476</v>
      </c>
      <c r="D261" s="179" t="s">
        <v>397</v>
      </c>
      <c r="E261" s="180">
        <v>7.7700000000000005E-2</v>
      </c>
      <c r="F261" s="181"/>
      <c r="G261" s="182">
        <f>ROUND(E261*F261,2)</f>
        <v>0</v>
      </c>
      <c r="H261" s="181"/>
      <c r="I261" s="182">
        <f>ROUND(E261*H261,2)</f>
        <v>0</v>
      </c>
      <c r="J261" s="181"/>
      <c r="K261" s="182">
        <f>ROUND(E261*J261,2)</f>
        <v>0</v>
      </c>
      <c r="L261" s="182">
        <v>21</v>
      </c>
      <c r="M261" s="182">
        <f>G261*(1+L261/100)</f>
        <v>0</v>
      </c>
      <c r="N261" s="180">
        <v>0</v>
      </c>
      <c r="O261" s="180">
        <f>ROUND(E261*N261,2)</f>
        <v>0</v>
      </c>
      <c r="P261" s="180">
        <v>0</v>
      </c>
      <c r="Q261" s="180">
        <f>ROUND(E261*P261,2)</f>
        <v>0</v>
      </c>
      <c r="R261" s="182"/>
      <c r="S261" s="182" t="s">
        <v>148</v>
      </c>
      <c r="T261" s="182" t="s">
        <v>148</v>
      </c>
      <c r="U261" s="182">
        <v>2.5569999999999999</v>
      </c>
      <c r="V261" s="182">
        <f>ROUND(E261*U261,2)</f>
        <v>0.2</v>
      </c>
      <c r="W261" s="182"/>
      <c r="X261" s="183" t="s">
        <v>398</v>
      </c>
      <c r="Y261" s="157" t="s">
        <v>150</v>
      </c>
      <c r="Z261" s="147"/>
      <c r="AA261" s="147"/>
      <c r="AB261" s="147"/>
      <c r="AC261" s="147"/>
      <c r="AD261" s="147"/>
      <c r="AE261" s="147"/>
      <c r="AF261" s="147"/>
      <c r="AG261" s="147" t="s">
        <v>399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0">
        <v>85</v>
      </c>
      <c r="B262" s="171" t="s">
        <v>477</v>
      </c>
      <c r="C262" s="186" t="s">
        <v>478</v>
      </c>
      <c r="D262" s="172" t="s">
        <v>479</v>
      </c>
      <c r="E262" s="173">
        <v>40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3">
        <v>0</v>
      </c>
      <c r="O262" s="173">
        <f>ROUND(E262*N262,2)</f>
        <v>0</v>
      </c>
      <c r="P262" s="173">
        <v>0</v>
      </c>
      <c r="Q262" s="173">
        <f>ROUND(E262*P262,2)</f>
        <v>0</v>
      </c>
      <c r="R262" s="175" t="s">
        <v>480</v>
      </c>
      <c r="S262" s="175" t="s">
        <v>148</v>
      </c>
      <c r="T262" s="175" t="s">
        <v>148</v>
      </c>
      <c r="U262" s="175">
        <v>0</v>
      </c>
      <c r="V262" s="175">
        <f>ROUND(E262*U262,2)</f>
        <v>0</v>
      </c>
      <c r="W262" s="175"/>
      <c r="X262" s="176" t="s">
        <v>481</v>
      </c>
      <c r="Y262" s="157" t="s">
        <v>150</v>
      </c>
      <c r="Z262" s="147"/>
      <c r="AA262" s="147"/>
      <c r="AB262" s="147"/>
      <c r="AC262" s="147"/>
      <c r="AD262" s="147"/>
      <c r="AE262" s="147"/>
      <c r="AF262" s="147"/>
      <c r="AG262" s="147" t="s">
        <v>482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49" t="s">
        <v>483</v>
      </c>
      <c r="D263" s="250"/>
      <c r="E263" s="250"/>
      <c r="F263" s="250"/>
      <c r="G263" s="250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199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251" t="s">
        <v>484</v>
      </c>
      <c r="D264" s="252"/>
      <c r="E264" s="252"/>
      <c r="F264" s="252"/>
      <c r="G264" s="252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199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x14ac:dyDescent="0.2">
      <c r="A265" s="163" t="s">
        <v>143</v>
      </c>
      <c r="B265" s="164" t="s">
        <v>96</v>
      </c>
      <c r="C265" s="185" t="s">
        <v>97</v>
      </c>
      <c r="D265" s="165"/>
      <c r="E265" s="166"/>
      <c r="F265" s="167"/>
      <c r="G265" s="167">
        <f>SUMIF(AG266:AG310,"&lt;&gt;NOR",G266:G310)</f>
        <v>0</v>
      </c>
      <c r="H265" s="167"/>
      <c r="I265" s="167">
        <f>SUM(I266:I310)</f>
        <v>0</v>
      </c>
      <c r="J265" s="167"/>
      <c r="K265" s="167">
        <f>SUM(K266:K310)</f>
        <v>0</v>
      </c>
      <c r="L265" s="167"/>
      <c r="M265" s="167">
        <f>SUM(M266:M310)</f>
        <v>0</v>
      </c>
      <c r="N265" s="166"/>
      <c r="O265" s="166">
        <f>SUM(O266:O310)</f>
        <v>0.76</v>
      </c>
      <c r="P265" s="166"/>
      <c r="Q265" s="166">
        <f>SUM(Q266:Q310)</f>
        <v>0.02</v>
      </c>
      <c r="R265" s="167"/>
      <c r="S265" s="167"/>
      <c r="T265" s="167"/>
      <c r="U265" s="167"/>
      <c r="V265" s="167">
        <f>SUM(V266:V310)</f>
        <v>104.36999999999999</v>
      </c>
      <c r="W265" s="167"/>
      <c r="X265" s="168"/>
      <c r="Y265" s="162"/>
      <c r="AG265" t="s">
        <v>144</v>
      </c>
    </row>
    <row r="266" spans="1:60" outlineLevel="1" x14ac:dyDescent="0.2">
      <c r="A266" s="170">
        <v>86</v>
      </c>
      <c r="B266" s="171" t="s">
        <v>485</v>
      </c>
      <c r="C266" s="186" t="s">
        <v>486</v>
      </c>
      <c r="D266" s="172" t="s">
        <v>216</v>
      </c>
      <c r="E266" s="173">
        <v>10.35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3">
        <v>0</v>
      </c>
      <c r="O266" s="173">
        <f>ROUND(E266*N266,2)</f>
        <v>0</v>
      </c>
      <c r="P266" s="173">
        <v>0</v>
      </c>
      <c r="Q266" s="173">
        <f>ROUND(E266*P266,2)</f>
        <v>0</v>
      </c>
      <c r="R266" s="175"/>
      <c r="S266" s="175" t="s">
        <v>148</v>
      </c>
      <c r="T266" s="175" t="s">
        <v>148</v>
      </c>
      <c r="U266" s="175">
        <v>0.18</v>
      </c>
      <c r="V266" s="175">
        <f>ROUND(E266*U266,2)</f>
        <v>1.86</v>
      </c>
      <c r="W266" s="175"/>
      <c r="X266" s="176" t="s">
        <v>149</v>
      </c>
      <c r="Y266" s="157" t="s">
        <v>150</v>
      </c>
      <c r="Z266" s="147"/>
      <c r="AA266" s="147"/>
      <c r="AB266" s="147"/>
      <c r="AC266" s="147"/>
      <c r="AD266" s="147"/>
      <c r="AE266" s="147"/>
      <c r="AF266" s="147"/>
      <c r="AG266" s="147" t="s">
        <v>151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249" t="s">
        <v>487</v>
      </c>
      <c r="D267" s="250"/>
      <c r="E267" s="250"/>
      <c r="F267" s="250"/>
      <c r="G267" s="250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199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87" t="s">
        <v>488</v>
      </c>
      <c r="D268" s="158"/>
      <c r="E268" s="159">
        <v>4.5999999999999996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153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7" t="s">
        <v>489</v>
      </c>
      <c r="D269" s="158"/>
      <c r="E269" s="159">
        <v>3.35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153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7" t="s">
        <v>490</v>
      </c>
      <c r="D270" s="158"/>
      <c r="E270" s="159">
        <v>2.4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153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0">
        <v>87</v>
      </c>
      <c r="B271" s="171" t="s">
        <v>491</v>
      </c>
      <c r="C271" s="186" t="s">
        <v>492</v>
      </c>
      <c r="D271" s="172" t="s">
        <v>216</v>
      </c>
      <c r="E271" s="173">
        <v>3.15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3">
        <v>1.2E-4</v>
      </c>
      <c r="O271" s="173">
        <f>ROUND(E271*N271,2)</f>
        <v>0</v>
      </c>
      <c r="P271" s="173">
        <v>0</v>
      </c>
      <c r="Q271" s="173">
        <f>ROUND(E271*P271,2)</f>
        <v>0</v>
      </c>
      <c r="R271" s="175"/>
      <c r="S271" s="175" t="s">
        <v>148</v>
      </c>
      <c r="T271" s="175" t="s">
        <v>148</v>
      </c>
      <c r="U271" s="175">
        <v>0.64</v>
      </c>
      <c r="V271" s="175">
        <f>ROUND(E271*U271,2)</f>
        <v>2.02</v>
      </c>
      <c r="W271" s="175"/>
      <c r="X271" s="176" t="s">
        <v>149</v>
      </c>
      <c r="Y271" s="157" t="s">
        <v>150</v>
      </c>
      <c r="Z271" s="147"/>
      <c r="AA271" s="147"/>
      <c r="AB271" s="147"/>
      <c r="AC271" s="147"/>
      <c r="AD271" s="147"/>
      <c r="AE271" s="147"/>
      <c r="AF271" s="147"/>
      <c r="AG271" s="147" t="s">
        <v>151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2" x14ac:dyDescent="0.2">
      <c r="A272" s="154"/>
      <c r="B272" s="155"/>
      <c r="C272" s="249" t="s">
        <v>493</v>
      </c>
      <c r="D272" s="250"/>
      <c r="E272" s="250"/>
      <c r="F272" s="250"/>
      <c r="G272" s="250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199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84" t="str">
        <f>C272</f>
        <v>Dodávka a aplikace parotěsné a paropropustné fólie, těsnicí pásky pod rám a pod vnější parapet, vymezovacího provazce pod vnitřní parapet a silikonového tmelu.</v>
      </c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87" t="s">
        <v>494</v>
      </c>
      <c r="D273" s="158"/>
      <c r="E273" s="159">
        <v>3.15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153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7">
        <v>88</v>
      </c>
      <c r="B274" s="178" t="s">
        <v>495</v>
      </c>
      <c r="C274" s="188" t="s">
        <v>496</v>
      </c>
      <c r="D274" s="179" t="s">
        <v>159</v>
      </c>
      <c r="E274" s="180">
        <v>2</v>
      </c>
      <c r="F274" s="181"/>
      <c r="G274" s="182">
        <f>ROUND(E274*F274,2)</f>
        <v>0</v>
      </c>
      <c r="H274" s="181"/>
      <c r="I274" s="182">
        <f>ROUND(E274*H274,2)</f>
        <v>0</v>
      </c>
      <c r="J274" s="181"/>
      <c r="K274" s="182">
        <f>ROUND(E274*J274,2)</f>
        <v>0</v>
      </c>
      <c r="L274" s="182">
        <v>21</v>
      </c>
      <c r="M274" s="182">
        <f>G274*(1+L274/100)</f>
        <v>0</v>
      </c>
      <c r="N274" s="180">
        <v>8.9999999999999998E-4</v>
      </c>
      <c r="O274" s="180">
        <f>ROUND(E274*N274,2)</f>
        <v>0</v>
      </c>
      <c r="P274" s="180">
        <v>0</v>
      </c>
      <c r="Q274" s="180">
        <f>ROUND(E274*P274,2)</f>
        <v>0</v>
      </c>
      <c r="R274" s="182"/>
      <c r="S274" s="182" t="s">
        <v>148</v>
      </c>
      <c r="T274" s="182" t="s">
        <v>148</v>
      </c>
      <c r="U274" s="182">
        <v>2.29</v>
      </c>
      <c r="V274" s="182">
        <f>ROUND(E274*U274,2)</f>
        <v>4.58</v>
      </c>
      <c r="W274" s="182"/>
      <c r="X274" s="183" t="s">
        <v>149</v>
      </c>
      <c r="Y274" s="157" t="s">
        <v>150</v>
      </c>
      <c r="Z274" s="147"/>
      <c r="AA274" s="147"/>
      <c r="AB274" s="147"/>
      <c r="AC274" s="147"/>
      <c r="AD274" s="147"/>
      <c r="AE274" s="147"/>
      <c r="AF274" s="147"/>
      <c r="AG274" s="147" t="s">
        <v>151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7">
        <v>89</v>
      </c>
      <c r="B275" s="178" t="s">
        <v>497</v>
      </c>
      <c r="C275" s="188" t="s">
        <v>498</v>
      </c>
      <c r="D275" s="179" t="s">
        <v>159</v>
      </c>
      <c r="E275" s="180">
        <v>1</v>
      </c>
      <c r="F275" s="181"/>
      <c r="G275" s="182">
        <f>ROUND(E275*F275,2)</f>
        <v>0</v>
      </c>
      <c r="H275" s="181"/>
      <c r="I275" s="182">
        <f>ROUND(E275*H275,2)</f>
        <v>0</v>
      </c>
      <c r="J275" s="181"/>
      <c r="K275" s="182">
        <f>ROUND(E275*J275,2)</f>
        <v>0</v>
      </c>
      <c r="L275" s="182">
        <v>21</v>
      </c>
      <c r="M275" s="182">
        <f>G275*(1+L275/100)</f>
        <v>0</v>
      </c>
      <c r="N275" s="180">
        <v>1.1999999999999999E-3</v>
      </c>
      <c r="O275" s="180">
        <f>ROUND(E275*N275,2)</f>
        <v>0</v>
      </c>
      <c r="P275" s="180">
        <v>0</v>
      </c>
      <c r="Q275" s="180">
        <f>ROUND(E275*P275,2)</f>
        <v>0</v>
      </c>
      <c r="R275" s="182"/>
      <c r="S275" s="182" t="s">
        <v>148</v>
      </c>
      <c r="T275" s="182" t="s">
        <v>148</v>
      </c>
      <c r="U275" s="182">
        <v>2.72</v>
      </c>
      <c r="V275" s="182">
        <f>ROUND(E275*U275,2)</f>
        <v>2.72</v>
      </c>
      <c r="W275" s="182"/>
      <c r="X275" s="183" t="s">
        <v>149</v>
      </c>
      <c r="Y275" s="157" t="s">
        <v>150</v>
      </c>
      <c r="Z275" s="147"/>
      <c r="AA275" s="147"/>
      <c r="AB275" s="147"/>
      <c r="AC275" s="147"/>
      <c r="AD275" s="147"/>
      <c r="AE275" s="147"/>
      <c r="AF275" s="147"/>
      <c r="AG275" s="147" t="s">
        <v>151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0">
        <v>90</v>
      </c>
      <c r="B276" s="171" t="s">
        <v>499</v>
      </c>
      <c r="C276" s="186" t="s">
        <v>500</v>
      </c>
      <c r="D276" s="172" t="s">
        <v>159</v>
      </c>
      <c r="E276" s="173">
        <v>8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3">
        <v>0</v>
      </c>
      <c r="O276" s="173">
        <f>ROUND(E276*N276,2)</f>
        <v>0</v>
      </c>
      <c r="P276" s="173">
        <v>0</v>
      </c>
      <c r="Q276" s="173">
        <f>ROUND(E276*P276,2)</f>
        <v>0</v>
      </c>
      <c r="R276" s="175"/>
      <c r="S276" s="175" t="s">
        <v>148</v>
      </c>
      <c r="T276" s="175" t="s">
        <v>148</v>
      </c>
      <c r="U276" s="175">
        <v>1.45</v>
      </c>
      <c r="V276" s="175">
        <f>ROUND(E276*U276,2)</f>
        <v>11.6</v>
      </c>
      <c r="W276" s="175"/>
      <c r="X276" s="176" t="s">
        <v>149</v>
      </c>
      <c r="Y276" s="157" t="s">
        <v>150</v>
      </c>
      <c r="Z276" s="147"/>
      <c r="AA276" s="147"/>
      <c r="AB276" s="147"/>
      <c r="AC276" s="147"/>
      <c r="AD276" s="147"/>
      <c r="AE276" s="147"/>
      <c r="AF276" s="147"/>
      <c r="AG276" s="147" t="s">
        <v>151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7" t="s">
        <v>501</v>
      </c>
      <c r="D277" s="158"/>
      <c r="E277" s="159">
        <v>8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153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0">
        <v>91</v>
      </c>
      <c r="B278" s="171" t="s">
        <v>502</v>
      </c>
      <c r="C278" s="186" t="s">
        <v>503</v>
      </c>
      <c r="D278" s="172" t="s">
        <v>159</v>
      </c>
      <c r="E278" s="173">
        <v>5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3">
        <v>0</v>
      </c>
      <c r="O278" s="173">
        <f>ROUND(E278*N278,2)</f>
        <v>0</v>
      </c>
      <c r="P278" s="173">
        <v>0</v>
      </c>
      <c r="Q278" s="173">
        <f>ROUND(E278*P278,2)</f>
        <v>0</v>
      </c>
      <c r="R278" s="175"/>
      <c r="S278" s="175" t="s">
        <v>148</v>
      </c>
      <c r="T278" s="175" t="s">
        <v>148</v>
      </c>
      <c r="U278" s="175">
        <v>1.5</v>
      </c>
      <c r="V278" s="175">
        <f>ROUND(E278*U278,2)</f>
        <v>7.5</v>
      </c>
      <c r="W278" s="175"/>
      <c r="X278" s="176" t="s">
        <v>149</v>
      </c>
      <c r="Y278" s="157" t="s">
        <v>150</v>
      </c>
      <c r="Z278" s="147"/>
      <c r="AA278" s="147"/>
      <c r="AB278" s="147"/>
      <c r="AC278" s="147"/>
      <c r="AD278" s="147"/>
      <c r="AE278" s="147"/>
      <c r="AF278" s="147"/>
      <c r="AG278" s="147" t="s">
        <v>151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87" t="s">
        <v>504</v>
      </c>
      <c r="D279" s="158"/>
      <c r="E279" s="159">
        <v>5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153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0">
        <v>92</v>
      </c>
      <c r="B280" s="171" t="s">
        <v>505</v>
      </c>
      <c r="C280" s="186" t="s">
        <v>506</v>
      </c>
      <c r="D280" s="172" t="s">
        <v>159</v>
      </c>
      <c r="E280" s="173">
        <v>1</v>
      </c>
      <c r="F280" s="174"/>
      <c r="G280" s="175">
        <f>ROUND(E280*F280,2)</f>
        <v>0</v>
      </c>
      <c r="H280" s="174"/>
      <c r="I280" s="175">
        <f>ROUND(E280*H280,2)</f>
        <v>0</v>
      </c>
      <c r="J280" s="174"/>
      <c r="K280" s="175">
        <f>ROUND(E280*J280,2)</f>
        <v>0</v>
      </c>
      <c r="L280" s="175">
        <v>21</v>
      </c>
      <c r="M280" s="175">
        <f>G280*(1+L280/100)</f>
        <v>0</v>
      </c>
      <c r="N280" s="173">
        <v>0</v>
      </c>
      <c r="O280" s="173">
        <f>ROUND(E280*N280,2)</f>
        <v>0</v>
      </c>
      <c r="P280" s="173">
        <v>0</v>
      </c>
      <c r="Q280" s="173">
        <f>ROUND(E280*P280,2)</f>
        <v>0</v>
      </c>
      <c r="R280" s="175"/>
      <c r="S280" s="175" t="s">
        <v>148</v>
      </c>
      <c r="T280" s="175" t="s">
        <v>148</v>
      </c>
      <c r="U280" s="175">
        <v>1.56</v>
      </c>
      <c r="V280" s="175">
        <f>ROUND(E280*U280,2)</f>
        <v>1.56</v>
      </c>
      <c r="W280" s="175"/>
      <c r="X280" s="176" t="s">
        <v>149</v>
      </c>
      <c r="Y280" s="157" t="s">
        <v>150</v>
      </c>
      <c r="Z280" s="147"/>
      <c r="AA280" s="147"/>
      <c r="AB280" s="147"/>
      <c r="AC280" s="147"/>
      <c r="AD280" s="147"/>
      <c r="AE280" s="147"/>
      <c r="AF280" s="147"/>
      <c r="AG280" s="147" t="s">
        <v>151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249" t="s">
        <v>507</v>
      </c>
      <c r="D281" s="250"/>
      <c r="E281" s="250"/>
      <c r="F281" s="250"/>
      <c r="G281" s="250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199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7">
        <v>93</v>
      </c>
      <c r="B282" s="178" t="s">
        <v>508</v>
      </c>
      <c r="C282" s="188" t="s">
        <v>509</v>
      </c>
      <c r="D282" s="179" t="s">
        <v>159</v>
      </c>
      <c r="E282" s="180">
        <v>12</v>
      </c>
      <c r="F282" s="181"/>
      <c r="G282" s="182">
        <f>ROUND(E282*F282,2)</f>
        <v>0</v>
      </c>
      <c r="H282" s="181"/>
      <c r="I282" s="182">
        <f>ROUND(E282*H282,2)</f>
        <v>0</v>
      </c>
      <c r="J282" s="181"/>
      <c r="K282" s="182">
        <f>ROUND(E282*J282,2)</f>
        <v>0</v>
      </c>
      <c r="L282" s="182">
        <v>21</v>
      </c>
      <c r="M282" s="182">
        <f>G282*(1+L282/100)</f>
        <v>0</v>
      </c>
      <c r="N282" s="180">
        <v>0</v>
      </c>
      <c r="O282" s="180">
        <f>ROUND(E282*N282,2)</f>
        <v>0</v>
      </c>
      <c r="P282" s="180">
        <v>1.8E-3</v>
      </c>
      <c r="Q282" s="180">
        <f>ROUND(E282*P282,2)</f>
        <v>0.02</v>
      </c>
      <c r="R282" s="182"/>
      <c r="S282" s="182" t="s">
        <v>148</v>
      </c>
      <c r="T282" s="182" t="s">
        <v>148</v>
      </c>
      <c r="U282" s="182">
        <v>0.11</v>
      </c>
      <c r="V282" s="182">
        <f>ROUND(E282*U282,2)</f>
        <v>1.32</v>
      </c>
      <c r="W282" s="182"/>
      <c r="X282" s="183" t="s">
        <v>149</v>
      </c>
      <c r="Y282" s="157" t="s">
        <v>150</v>
      </c>
      <c r="Z282" s="147"/>
      <c r="AA282" s="147"/>
      <c r="AB282" s="147"/>
      <c r="AC282" s="147"/>
      <c r="AD282" s="147"/>
      <c r="AE282" s="147"/>
      <c r="AF282" s="147"/>
      <c r="AG282" s="147" t="s">
        <v>151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70">
        <v>94</v>
      </c>
      <c r="B283" s="171" t="s">
        <v>510</v>
      </c>
      <c r="C283" s="186" t="s">
        <v>511</v>
      </c>
      <c r="D283" s="172" t="s">
        <v>159</v>
      </c>
      <c r="E283" s="173">
        <v>13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3">
        <v>2.0000000000000002E-5</v>
      </c>
      <c r="O283" s="173">
        <f>ROUND(E283*N283,2)</f>
        <v>0</v>
      </c>
      <c r="P283" s="173">
        <v>0</v>
      </c>
      <c r="Q283" s="173">
        <f>ROUND(E283*P283,2)</f>
        <v>0</v>
      </c>
      <c r="R283" s="175"/>
      <c r="S283" s="175" t="s">
        <v>148</v>
      </c>
      <c r="T283" s="175" t="s">
        <v>148</v>
      </c>
      <c r="U283" s="175">
        <v>4.0199999999999996</v>
      </c>
      <c r="V283" s="175">
        <f>ROUND(E283*U283,2)</f>
        <v>52.26</v>
      </c>
      <c r="W283" s="175"/>
      <c r="X283" s="176" t="s">
        <v>149</v>
      </c>
      <c r="Y283" s="157" t="s">
        <v>150</v>
      </c>
      <c r="Z283" s="147"/>
      <c r="AA283" s="147"/>
      <c r="AB283" s="147"/>
      <c r="AC283" s="147"/>
      <c r="AD283" s="147"/>
      <c r="AE283" s="147"/>
      <c r="AF283" s="147"/>
      <c r="AG283" s="147" t="s">
        <v>151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87" t="s">
        <v>512</v>
      </c>
      <c r="D284" s="158"/>
      <c r="E284" s="159">
        <v>13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153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0">
        <v>95</v>
      </c>
      <c r="B285" s="171" t="s">
        <v>513</v>
      </c>
      <c r="C285" s="186" t="s">
        <v>514</v>
      </c>
      <c r="D285" s="172" t="s">
        <v>159</v>
      </c>
      <c r="E285" s="173">
        <v>14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3">
        <v>0</v>
      </c>
      <c r="O285" s="173">
        <f>ROUND(E285*N285,2)</f>
        <v>0</v>
      </c>
      <c r="P285" s="173">
        <v>0</v>
      </c>
      <c r="Q285" s="173">
        <f>ROUND(E285*P285,2)</f>
        <v>0</v>
      </c>
      <c r="R285" s="175"/>
      <c r="S285" s="175" t="s">
        <v>148</v>
      </c>
      <c r="T285" s="175" t="s">
        <v>148</v>
      </c>
      <c r="U285" s="175">
        <v>0.77500000000000002</v>
      </c>
      <c r="V285" s="175">
        <f>ROUND(E285*U285,2)</f>
        <v>10.85</v>
      </c>
      <c r="W285" s="175"/>
      <c r="X285" s="176" t="s">
        <v>149</v>
      </c>
      <c r="Y285" s="157" t="s">
        <v>150</v>
      </c>
      <c r="Z285" s="147"/>
      <c r="AA285" s="147"/>
      <c r="AB285" s="147"/>
      <c r="AC285" s="147"/>
      <c r="AD285" s="147"/>
      <c r="AE285" s="147"/>
      <c r="AF285" s="147"/>
      <c r="AG285" s="147" t="s">
        <v>151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87" t="s">
        <v>512</v>
      </c>
      <c r="D286" s="158"/>
      <c r="E286" s="159">
        <v>13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153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7" t="s">
        <v>515</v>
      </c>
      <c r="D287" s="158"/>
      <c r="E287" s="159">
        <v>1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153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7">
        <v>96</v>
      </c>
      <c r="B288" s="178" t="s">
        <v>516</v>
      </c>
      <c r="C288" s="188" t="s">
        <v>517</v>
      </c>
      <c r="D288" s="179" t="s">
        <v>159</v>
      </c>
      <c r="E288" s="180">
        <v>2</v>
      </c>
      <c r="F288" s="181"/>
      <c r="G288" s="182">
        <f>ROUND(E288*F288,2)</f>
        <v>0</v>
      </c>
      <c r="H288" s="181"/>
      <c r="I288" s="182">
        <f>ROUND(E288*H288,2)</f>
        <v>0</v>
      </c>
      <c r="J288" s="181"/>
      <c r="K288" s="182">
        <f>ROUND(E288*J288,2)</f>
        <v>0</v>
      </c>
      <c r="L288" s="182">
        <v>21</v>
      </c>
      <c r="M288" s="182">
        <f>G288*(1+L288/100)</f>
        <v>0</v>
      </c>
      <c r="N288" s="180">
        <v>1.0000000000000001E-5</v>
      </c>
      <c r="O288" s="180">
        <f>ROUND(E288*N288,2)</f>
        <v>0</v>
      </c>
      <c r="P288" s="180">
        <v>0</v>
      </c>
      <c r="Q288" s="180">
        <f>ROUND(E288*P288,2)</f>
        <v>0</v>
      </c>
      <c r="R288" s="182"/>
      <c r="S288" s="182" t="s">
        <v>148</v>
      </c>
      <c r="T288" s="182" t="s">
        <v>148</v>
      </c>
      <c r="U288" s="182">
        <v>0.40488000000000002</v>
      </c>
      <c r="V288" s="182">
        <f>ROUND(E288*U288,2)</f>
        <v>0.81</v>
      </c>
      <c r="W288" s="182"/>
      <c r="X288" s="183" t="s">
        <v>149</v>
      </c>
      <c r="Y288" s="157" t="s">
        <v>150</v>
      </c>
      <c r="Z288" s="147"/>
      <c r="AA288" s="147"/>
      <c r="AB288" s="147"/>
      <c r="AC288" s="147"/>
      <c r="AD288" s="147"/>
      <c r="AE288" s="147"/>
      <c r="AF288" s="147"/>
      <c r="AG288" s="147" t="s">
        <v>151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7">
        <v>97</v>
      </c>
      <c r="B289" s="178" t="s">
        <v>518</v>
      </c>
      <c r="C289" s="188" t="s">
        <v>519</v>
      </c>
      <c r="D289" s="179" t="s">
        <v>159</v>
      </c>
      <c r="E289" s="180">
        <v>1</v>
      </c>
      <c r="F289" s="181"/>
      <c r="G289" s="182">
        <f>ROUND(E289*F289,2)</f>
        <v>0</v>
      </c>
      <c r="H289" s="181"/>
      <c r="I289" s="182">
        <f>ROUND(E289*H289,2)</f>
        <v>0</v>
      </c>
      <c r="J289" s="181"/>
      <c r="K289" s="182">
        <f>ROUND(E289*J289,2)</f>
        <v>0</v>
      </c>
      <c r="L289" s="182">
        <v>21</v>
      </c>
      <c r="M289" s="182">
        <f>G289*(1+L289/100)</f>
        <v>0</v>
      </c>
      <c r="N289" s="180">
        <v>1.0000000000000001E-5</v>
      </c>
      <c r="O289" s="180">
        <f>ROUND(E289*N289,2)</f>
        <v>0</v>
      </c>
      <c r="P289" s="180">
        <v>0</v>
      </c>
      <c r="Q289" s="180">
        <f>ROUND(E289*P289,2)</f>
        <v>0</v>
      </c>
      <c r="R289" s="182"/>
      <c r="S289" s="182" t="s">
        <v>148</v>
      </c>
      <c r="T289" s="182" t="s">
        <v>148</v>
      </c>
      <c r="U289" s="182">
        <v>0.54730000000000001</v>
      </c>
      <c r="V289" s="182">
        <f>ROUND(E289*U289,2)</f>
        <v>0.55000000000000004</v>
      </c>
      <c r="W289" s="182"/>
      <c r="X289" s="183" t="s">
        <v>149</v>
      </c>
      <c r="Y289" s="157" t="s">
        <v>150</v>
      </c>
      <c r="Z289" s="147"/>
      <c r="AA289" s="147"/>
      <c r="AB289" s="147"/>
      <c r="AC289" s="147"/>
      <c r="AD289" s="147"/>
      <c r="AE289" s="147"/>
      <c r="AF289" s="147"/>
      <c r="AG289" s="147" t="s">
        <v>151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0">
        <v>98</v>
      </c>
      <c r="B290" s="171" t="s">
        <v>520</v>
      </c>
      <c r="C290" s="186" t="s">
        <v>521</v>
      </c>
      <c r="D290" s="172" t="s">
        <v>159</v>
      </c>
      <c r="E290" s="173">
        <v>18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5">
        <f>G290*(1+L290/100)</f>
        <v>0</v>
      </c>
      <c r="N290" s="173">
        <v>1.0000000000000001E-5</v>
      </c>
      <c r="O290" s="173">
        <f>ROUND(E290*N290,2)</f>
        <v>0</v>
      </c>
      <c r="P290" s="173">
        <v>0</v>
      </c>
      <c r="Q290" s="173">
        <f>ROUND(E290*P290,2)</f>
        <v>0</v>
      </c>
      <c r="R290" s="175"/>
      <c r="S290" s="175" t="s">
        <v>148</v>
      </c>
      <c r="T290" s="175" t="s">
        <v>148</v>
      </c>
      <c r="U290" s="175">
        <v>0.28000000000000003</v>
      </c>
      <c r="V290" s="175">
        <f>ROUND(E290*U290,2)</f>
        <v>5.04</v>
      </c>
      <c r="W290" s="175"/>
      <c r="X290" s="176" t="s">
        <v>149</v>
      </c>
      <c r="Y290" s="157" t="s">
        <v>150</v>
      </c>
      <c r="Z290" s="147"/>
      <c r="AA290" s="147"/>
      <c r="AB290" s="147"/>
      <c r="AC290" s="147"/>
      <c r="AD290" s="147"/>
      <c r="AE290" s="147"/>
      <c r="AF290" s="147"/>
      <c r="AG290" s="147" t="s">
        <v>151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7" t="s">
        <v>522</v>
      </c>
      <c r="D291" s="158"/>
      <c r="E291" s="159">
        <v>18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153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7">
        <v>99</v>
      </c>
      <c r="B292" s="178" t="s">
        <v>523</v>
      </c>
      <c r="C292" s="188" t="s">
        <v>524</v>
      </c>
      <c r="D292" s="179" t="s">
        <v>186</v>
      </c>
      <c r="E292" s="180">
        <v>2</v>
      </c>
      <c r="F292" s="181"/>
      <c r="G292" s="182">
        <f>ROUND(E292*F292,2)</f>
        <v>0</v>
      </c>
      <c r="H292" s="181"/>
      <c r="I292" s="182">
        <f>ROUND(E292*H292,2)</f>
        <v>0</v>
      </c>
      <c r="J292" s="181"/>
      <c r="K292" s="182">
        <f>ROUND(E292*J292,2)</f>
        <v>0</v>
      </c>
      <c r="L292" s="182">
        <v>21</v>
      </c>
      <c r="M292" s="182">
        <f>G292*(1+L292/100)</f>
        <v>0</v>
      </c>
      <c r="N292" s="180">
        <v>0</v>
      </c>
      <c r="O292" s="180">
        <f>ROUND(E292*N292,2)</f>
        <v>0</v>
      </c>
      <c r="P292" s="180">
        <v>0</v>
      </c>
      <c r="Q292" s="180">
        <f>ROUND(E292*P292,2)</f>
        <v>0</v>
      </c>
      <c r="R292" s="182"/>
      <c r="S292" s="182" t="s">
        <v>187</v>
      </c>
      <c r="T292" s="182" t="s">
        <v>188</v>
      </c>
      <c r="U292" s="182">
        <v>0</v>
      </c>
      <c r="V292" s="182">
        <f>ROUND(E292*U292,2)</f>
        <v>0</v>
      </c>
      <c r="W292" s="182"/>
      <c r="X292" s="183" t="s">
        <v>149</v>
      </c>
      <c r="Y292" s="157" t="s">
        <v>150</v>
      </c>
      <c r="Z292" s="147"/>
      <c r="AA292" s="147"/>
      <c r="AB292" s="147"/>
      <c r="AC292" s="147"/>
      <c r="AD292" s="147"/>
      <c r="AE292" s="147"/>
      <c r="AF292" s="147"/>
      <c r="AG292" s="147" t="s">
        <v>151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7">
        <v>100</v>
      </c>
      <c r="B293" s="178" t="s">
        <v>525</v>
      </c>
      <c r="C293" s="188" t="s">
        <v>526</v>
      </c>
      <c r="D293" s="179" t="s">
        <v>159</v>
      </c>
      <c r="E293" s="180">
        <v>14</v>
      </c>
      <c r="F293" s="181"/>
      <c r="G293" s="182">
        <f>ROUND(E293*F293,2)</f>
        <v>0</v>
      </c>
      <c r="H293" s="181"/>
      <c r="I293" s="182">
        <f>ROUND(E293*H293,2)</f>
        <v>0</v>
      </c>
      <c r="J293" s="181"/>
      <c r="K293" s="182">
        <f>ROUND(E293*J293,2)</f>
        <v>0</v>
      </c>
      <c r="L293" s="182">
        <v>21</v>
      </c>
      <c r="M293" s="182">
        <f>G293*(1+L293/100)</f>
        <v>0</v>
      </c>
      <c r="N293" s="180">
        <v>8.0000000000000004E-4</v>
      </c>
      <c r="O293" s="180">
        <f>ROUND(E293*N293,2)</f>
        <v>0.01</v>
      </c>
      <c r="P293" s="180">
        <v>0</v>
      </c>
      <c r="Q293" s="180">
        <f>ROUND(E293*P293,2)</f>
        <v>0</v>
      </c>
      <c r="R293" s="182" t="s">
        <v>267</v>
      </c>
      <c r="S293" s="182" t="s">
        <v>148</v>
      </c>
      <c r="T293" s="182" t="s">
        <v>148</v>
      </c>
      <c r="U293" s="182">
        <v>0</v>
      </c>
      <c r="V293" s="182">
        <f>ROUND(E293*U293,2)</f>
        <v>0</v>
      </c>
      <c r="W293" s="182"/>
      <c r="X293" s="183" t="s">
        <v>268</v>
      </c>
      <c r="Y293" s="157" t="s">
        <v>150</v>
      </c>
      <c r="Z293" s="147"/>
      <c r="AA293" s="147"/>
      <c r="AB293" s="147"/>
      <c r="AC293" s="147"/>
      <c r="AD293" s="147"/>
      <c r="AE293" s="147"/>
      <c r="AF293" s="147"/>
      <c r="AG293" s="147" t="s">
        <v>269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0">
        <v>101</v>
      </c>
      <c r="B294" s="171" t="s">
        <v>527</v>
      </c>
      <c r="C294" s="186" t="s">
        <v>528</v>
      </c>
      <c r="D294" s="172" t="s">
        <v>216</v>
      </c>
      <c r="E294" s="173">
        <v>3.15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21</v>
      </c>
      <c r="M294" s="175">
        <f>G294*(1+L294/100)</f>
        <v>0</v>
      </c>
      <c r="N294" s="173">
        <v>3.64E-3</v>
      </c>
      <c r="O294" s="173">
        <f>ROUND(E294*N294,2)</f>
        <v>0.01</v>
      </c>
      <c r="P294" s="173">
        <v>0</v>
      </c>
      <c r="Q294" s="173">
        <f>ROUND(E294*P294,2)</f>
        <v>0</v>
      </c>
      <c r="R294" s="175" t="s">
        <v>267</v>
      </c>
      <c r="S294" s="175" t="s">
        <v>148</v>
      </c>
      <c r="T294" s="175" t="s">
        <v>148</v>
      </c>
      <c r="U294" s="175">
        <v>0</v>
      </c>
      <c r="V294" s="175">
        <f>ROUND(E294*U294,2)</f>
        <v>0</v>
      </c>
      <c r="W294" s="175"/>
      <c r="X294" s="176" t="s">
        <v>268</v>
      </c>
      <c r="Y294" s="157" t="s">
        <v>150</v>
      </c>
      <c r="Z294" s="147"/>
      <c r="AA294" s="147"/>
      <c r="AB294" s="147"/>
      <c r="AC294" s="147"/>
      <c r="AD294" s="147"/>
      <c r="AE294" s="147"/>
      <c r="AF294" s="147"/>
      <c r="AG294" s="147" t="s">
        <v>269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87" t="s">
        <v>529</v>
      </c>
      <c r="D295" s="158"/>
      <c r="E295" s="159">
        <v>2.5499999999999998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153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7" t="s">
        <v>530</v>
      </c>
      <c r="D296" s="158"/>
      <c r="E296" s="159">
        <v>0.6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153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70">
        <v>102</v>
      </c>
      <c r="B297" s="171" t="s">
        <v>531</v>
      </c>
      <c r="C297" s="186" t="s">
        <v>532</v>
      </c>
      <c r="D297" s="172" t="s">
        <v>172</v>
      </c>
      <c r="E297" s="173">
        <v>3.7349999999999999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3">
        <v>0.01</v>
      </c>
      <c r="O297" s="173">
        <f>ROUND(E297*N297,2)</f>
        <v>0.04</v>
      </c>
      <c r="P297" s="173">
        <v>0</v>
      </c>
      <c r="Q297" s="173">
        <f>ROUND(E297*P297,2)</f>
        <v>0</v>
      </c>
      <c r="R297" s="175" t="s">
        <v>267</v>
      </c>
      <c r="S297" s="175" t="s">
        <v>148</v>
      </c>
      <c r="T297" s="175" t="s">
        <v>148</v>
      </c>
      <c r="U297" s="175">
        <v>0</v>
      </c>
      <c r="V297" s="175">
        <f>ROUND(E297*U297,2)</f>
        <v>0</v>
      </c>
      <c r="W297" s="175"/>
      <c r="X297" s="176" t="s">
        <v>268</v>
      </c>
      <c r="Y297" s="157" t="s">
        <v>150</v>
      </c>
      <c r="Z297" s="147"/>
      <c r="AA297" s="147"/>
      <c r="AB297" s="147"/>
      <c r="AC297" s="147"/>
      <c r="AD297" s="147"/>
      <c r="AE297" s="147"/>
      <c r="AF297" s="147"/>
      <c r="AG297" s="147" t="s">
        <v>269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87" t="s">
        <v>533</v>
      </c>
      <c r="D298" s="158"/>
      <c r="E298" s="159">
        <v>1.395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153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7" t="s">
        <v>534</v>
      </c>
      <c r="D299" s="158"/>
      <c r="E299" s="159">
        <v>1.8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153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7" t="s">
        <v>310</v>
      </c>
      <c r="D300" s="158"/>
      <c r="E300" s="159">
        <v>0.54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153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7">
        <v>103</v>
      </c>
      <c r="B301" s="178" t="s">
        <v>535</v>
      </c>
      <c r="C301" s="188" t="s">
        <v>536</v>
      </c>
      <c r="D301" s="179" t="s">
        <v>159</v>
      </c>
      <c r="E301" s="180">
        <v>4</v>
      </c>
      <c r="F301" s="181"/>
      <c r="G301" s="182">
        <f t="shared" ref="G301:G308" si="7">ROUND(E301*F301,2)</f>
        <v>0</v>
      </c>
      <c r="H301" s="181"/>
      <c r="I301" s="182">
        <f t="shared" ref="I301:I308" si="8">ROUND(E301*H301,2)</f>
        <v>0</v>
      </c>
      <c r="J301" s="181"/>
      <c r="K301" s="182">
        <f t="shared" ref="K301:K308" si="9">ROUND(E301*J301,2)</f>
        <v>0</v>
      </c>
      <c r="L301" s="182">
        <v>21</v>
      </c>
      <c r="M301" s="182">
        <f t="shared" ref="M301:M308" si="10">G301*(1+L301/100)</f>
        <v>0</v>
      </c>
      <c r="N301" s="180">
        <v>1.7000000000000001E-2</v>
      </c>
      <c r="O301" s="180">
        <f t="shared" ref="O301:O308" si="11">ROUND(E301*N301,2)</f>
        <v>7.0000000000000007E-2</v>
      </c>
      <c r="P301" s="180">
        <v>0</v>
      </c>
      <c r="Q301" s="180">
        <f t="shared" ref="Q301:Q308" si="12">ROUND(E301*P301,2)</f>
        <v>0</v>
      </c>
      <c r="R301" s="182" t="s">
        <v>267</v>
      </c>
      <c r="S301" s="182" t="s">
        <v>148</v>
      </c>
      <c r="T301" s="182" t="s">
        <v>148</v>
      </c>
      <c r="U301" s="182">
        <v>0</v>
      </c>
      <c r="V301" s="182">
        <f t="shared" ref="V301:V308" si="13">ROUND(E301*U301,2)</f>
        <v>0</v>
      </c>
      <c r="W301" s="182"/>
      <c r="X301" s="183" t="s">
        <v>268</v>
      </c>
      <c r="Y301" s="157" t="s">
        <v>150</v>
      </c>
      <c r="Z301" s="147"/>
      <c r="AA301" s="147"/>
      <c r="AB301" s="147"/>
      <c r="AC301" s="147"/>
      <c r="AD301" s="147"/>
      <c r="AE301" s="147"/>
      <c r="AF301" s="147"/>
      <c r="AG301" s="147" t="s">
        <v>269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.5" outlineLevel="1" x14ac:dyDescent="0.2">
      <c r="A302" s="177">
        <v>104</v>
      </c>
      <c r="B302" s="178" t="s">
        <v>537</v>
      </c>
      <c r="C302" s="188" t="s">
        <v>538</v>
      </c>
      <c r="D302" s="179" t="s">
        <v>159</v>
      </c>
      <c r="E302" s="180">
        <v>4</v>
      </c>
      <c r="F302" s="181"/>
      <c r="G302" s="182">
        <f t="shared" si="7"/>
        <v>0</v>
      </c>
      <c r="H302" s="181"/>
      <c r="I302" s="182">
        <f t="shared" si="8"/>
        <v>0</v>
      </c>
      <c r="J302" s="181"/>
      <c r="K302" s="182">
        <f t="shared" si="9"/>
        <v>0</v>
      </c>
      <c r="L302" s="182">
        <v>21</v>
      </c>
      <c r="M302" s="182">
        <f t="shared" si="10"/>
        <v>0</v>
      </c>
      <c r="N302" s="180">
        <v>1.9E-2</v>
      </c>
      <c r="O302" s="180">
        <f t="shared" si="11"/>
        <v>0.08</v>
      </c>
      <c r="P302" s="180">
        <v>0</v>
      </c>
      <c r="Q302" s="180">
        <f t="shared" si="12"/>
        <v>0</v>
      </c>
      <c r="R302" s="182" t="s">
        <v>267</v>
      </c>
      <c r="S302" s="182" t="s">
        <v>148</v>
      </c>
      <c r="T302" s="182" t="s">
        <v>148</v>
      </c>
      <c r="U302" s="182">
        <v>0</v>
      </c>
      <c r="V302" s="182">
        <f t="shared" si="13"/>
        <v>0</v>
      </c>
      <c r="W302" s="182"/>
      <c r="X302" s="183" t="s">
        <v>268</v>
      </c>
      <c r="Y302" s="157" t="s">
        <v>150</v>
      </c>
      <c r="Z302" s="147"/>
      <c r="AA302" s="147"/>
      <c r="AB302" s="147"/>
      <c r="AC302" s="147"/>
      <c r="AD302" s="147"/>
      <c r="AE302" s="147"/>
      <c r="AF302" s="147"/>
      <c r="AG302" s="147" t="s">
        <v>269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77">
        <v>105</v>
      </c>
      <c r="B303" s="178" t="s">
        <v>539</v>
      </c>
      <c r="C303" s="188" t="s">
        <v>540</v>
      </c>
      <c r="D303" s="179" t="s">
        <v>159</v>
      </c>
      <c r="E303" s="180">
        <v>5</v>
      </c>
      <c r="F303" s="181"/>
      <c r="G303" s="182">
        <f t="shared" si="7"/>
        <v>0</v>
      </c>
      <c r="H303" s="181"/>
      <c r="I303" s="182">
        <f t="shared" si="8"/>
        <v>0</v>
      </c>
      <c r="J303" s="181"/>
      <c r="K303" s="182">
        <f t="shared" si="9"/>
        <v>0</v>
      </c>
      <c r="L303" s="182">
        <v>21</v>
      </c>
      <c r="M303" s="182">
        <f t="shared" si="10"/>
        <v>0</v>
      </c>
      <c r="N303" s="180">
        <v>2.1000000000000001E-2</v>
      </c>
      <c r="O303" s="180">
        <f t="shared" si="11"/>
        <v>0.11</v>
      </c>
      <c r="P303" s="180">
        <v>0</v>
      </c>
      <c r="Q303" s="180">
        <f t="shared" si="12"/>
        <v>0</v>
      </c>
      <c r="R303" s="182" t="s">
        <v>267</v>
      </c>
      <c r="S303" s="182" t="s">
        <v>148</v>
      </c>
      <c r="T303" s="182" t="s">
        <v>148</v>
      </c>
      <c r="U303" s="182">
        <v>0</v>
      </c>
      <c r="V303" s="182">
        <f t="shared" si="13"/>
        <v>0</v>
      </c>
      <c r="W303" s="182"/>
      <c r="X303" s="183" t="s">
        <v>268</v>
      </c>
      <c r="Y303" s="157" t="s">
        <v>150</v>
      </c>
      <c r="Z303" s="147"/>
      <c r="AA303" s="147"/>
      <c r="AB303" s="147"/>
      <c r="AC303" s="147"/>
      <c r="AD303" s="147"/>
      <c r="AE303" s="147"/>
      <c r="AF303" s="147"/>
      <c r="AG303" s="147" t="s">
        <v>269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1" x14ac:dyDescent="0.2">
      <c r="A304" s="177">
        <v>106</v>
      </c>
      <c r="B304" s="178" t="s">
        <v>541</v>
      </c>
      <c r="C304" s="188" t="s">
        <v>542</v>
      </c>
      <c r="D304" s="179" t="s">
        <v>159</v>
      </c>
      <c r="E304" s="180">
        <v>1</v>
      </c>
      <c r="F304" s="181"/>
      <c r="G304" s="182">
        <f t="shared" si="7"/>
        <v>0</v>
      </c>
      <c r="H304" s="181"/>
      <c r="I304" s="182">
        <f t="shared" si="8"/>
        <v>0</v>
      </c>
      <c r="J304" s="181"/>
      <c r="K304" s="182">
        <f t="shared" si="9"/>
        <v>0</v>
      </c>
      <c r="L304" s="182">
        <v>21</v>
      </c>
      <c r="M304" s="182">
        <f t="shared" si="10"/>
        <v>0</v>
      </c>
      <c r="N304" s="180">
        <v>0.03</v>
      </c>
      <c r="O304" s="180">
        <f t="shared" si="11"/>
        <v>0.03</v>
      </c>
      <c r="P304" s="180">
        <v>0</v>
      </c>
      <c r="Q304" s="180">
        <f t="shared" si="12"/>
        <v>0</v>
      </c>
      <c r="R304" s="182" t="s">
        <v>267</v>
      </c>
      <c r="S304" s="182" t="s">
        <v>148</v>
      </c>
      <c r="T304" s="182" t="s">
        <v>148</v>
      </c>
      <c r="U304" s="182">
        <v>0</v>
      </c>
      <c r="V304" s="182">
        <f t="shared" si="13"/>
        <v>0</v>
      </c>
      <c r="W304" s="182"/>
      <c r="X304" s="183" t="s">
        <v>268</v>
      </c>
      <c r="Y304" s="157" t="s">
        <v>150</v>
      </c>
      <c r="Z304" s="147"/>
      <c r="AA304" s="147"/>
      <c r="AB304" s="147"/>
      <c r="AC304" s="147"/>
      <c r="AD304" s="147"/>
      <c r="AE304" s="147"/>
      <c r="AF304" s="147"/>
      <c r="AG304" s="147" t="s">
        <v>269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7">
        <v>107</v>
      </c>
      <c r="B305" s="178" t="s">
        <v>543</v>
      </c>
      <c r="C305" s="188" t="s">
        <v>544</v>
      </c>
      <c r="D305" s="179" t="s">
        <v>159</v>
      </c>
      <c r="E305" s="180">
        <v>4</v>
      </c>
      <c r="F305" s="181"/>
      <c r="G305" s="182">
        <f t="shared" si="7"/>
        <v>0</v>
      </c>
      <c r="H305" s="181"/>
      <c r="I305" s="182">
        <f t="shared" si="8"/>
        <v>0</v>
      </c>
      <c r="J305" s="181"/>
      <c r="K305" s="182">
        <f t="shared" si="9"/>
        <v>0</v>
      </c>
      <c r="L305" s="182">
        <v>21</v>
      </c>
      <c r="M305" s="182">
        <f t="shared" si="10"/>
        <v>0</v>
      </c>
      <c r="N305" s="180">
        <v>0.03</v>
      </c>
      <c r="O305" s="180">
        <f t="shared" si="11"/>
        <v>0.12</v>
      </c>
      <c r="P305" s="180">
        <v>0</v>
      </c>
      <c r="Q305" s="180">
        <f t="shared" si="12"/>
        <v>0</v>
      </c>
      <c r="R305" s="182" t="s">
        <v>267</v>
      </c>
      <c r="S305" s="182" t="s">
        <v>148</v>
      </c>
      <c r="T305" s="182" t="s">
        <v>148</v>
      </c>
      <c r="U305" s="182">
        <v>0</v>
      </c>
      <c r="V305" s="182">
        <f t="shared" si="13"/>
        <v>0</v>
      </c>
      <c r="W305" s="182"/>
      <c r="X305" s="183" t="s">
        <v>268</v>
      </c>
      <c r="Y305" s="157" t="s">
        <v>150</v>
      </c>
      <c r="Z305" s="147"/>
      <c r="AA305" s="147"/>
      <c r="AB305" s="147"/>
      <c r="AC305" s="147"/>
      <c r="AD305" s="147"/>
      <c r="AE305" s="147"/>
      <c r="AF305" s="147"/>
      <c r="AG305" s="147" t="s">
        <v>269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7">
        <v>108</v>
      </c>
      <c r="B306" s="178" t="s">
        <v>545</v>
      </c>
      <c r="C306" s="188" t="s">
        <v>546</v>
      </c>
      <c r="D306" s="179" t="s">
        <v>159</v>
      </c>
      <c r="E306" s="180">
        <v>4</v>
      </c>
      <c r="F306" s="181"/>
      <c r="G306" s="182">
        <f t="shared" si="7"/>
        <v>0</v>
      </c>
      <c r="H306" s="181"/>
      <c r="I306" s="182">
        <f t="shared" si="8"/>
        <v>0</v>
      </c>
      <c r="J306" s="181"/>
      <c r="K306" s="182">
        <f t="shared" si="9"/>
        <v>0</v>
      </c>
      <c r="L306" s="182">
        <v>21</v>
      </c>
      <c r="M306" s="182">
        <f t="shared" si="10"/>
        <v>0</v>
      </c>
      <c r="N306" s="180">
        <v>0.03</v>
      </c>
      <c r="O306" s="180">
        <f t="shared" si="11"/>
        <v>0.12</v>
      </c>
      <c r="P306" s="180">
        <v>0</v>
      </c>
      <c r="Q306" s="180">
        <f t="shared" si="12"/>
        <v>0</v>
      </c>
      <c r="R306" s="182" t="s">
        <v>267</v>
      </c>
      <c r="S306" s="182" t="s">
        <v>148</v>
      </c>
      <c r="T306" s="182" t="s">
        <v>148</v>
      </c>
      <c r="U306" s="182">
        <v>0</v>
      </c>
      <c r="V306" s="182">
        <f t="shared" si="13"/>
        <v>0</v>
      </c>
      <c r="W306" s="182"/>
      <c r="X306" s="183" t="s">
        <v>268</v>
      </c>
      <c r="Y306" s="157" t="s">
        <v>150</v>
      </c>
      <c r="Z306" s="147"/>
      <c r="AA306" s="147"/>
      <c r="AB306" s="147"/>
      <c r="AC306" s="147"/>
      <c r="AD306" s="147"/>
      <c r="AE306" s="147"/>
      <c r="AF306" s="147"/>
      <c r="AG306" s="147" t="s">
        <v>269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7">
        <v>109</v>
      </c>
      <c r="B307" s="178" t="s">
        <v>547</v>
      </c>
      <c r="C307" s="188" t="s">
        <v>548</v>
      </c>
      <c r="D307" s="179" t="s">
        <v>159</v>
      </c>
      <c r="E307" s="180">
        <v>5</v>
      </c>
      <c r="F307" s="181"/>
      <c r="G307" s="182">
        <f t="shared" si="7"/>
        <v>0</v>
      </c>
      <c r="H307" s="181"/>
      <c r="I307" s="182">
        <f t="shared" si="8"/>
        <v>0</v>
      </c>
      <c r="J307" s="181"/>
      <c r="K307" s="182">
        <f t="shared" si="9"/>
        <v>0</v>
      </c>
      <c r="L307" s="182">
        <v>21</v>
      </c>
      <c r="M307" s="182">
        <f t="shared" si="10"/>
        <v>0</v>
      </c>
      <c r="N307" s="180">
        <v>0.03</v>
      </c>
      <c r="O307" s="180">
        <f t="shared" si="11"/>
        <v>0.15</v>
      </c>
      <c r="P307" s="180">
        <v>0</v>
      </c>
      <c r="Q307" s="180">
        <f t="shared" si="12"/>
        <v>0</v>
      </c>
      <c r="R307" s="182" t="s">
        <v>267</v>
      </c>
      <c r="S307" s="182" t="s">
        <v>148</v>
      </c>
      <c r="T307" s="182" t="s">
        <v>148</v>
      </c>
      <c r="U307" s="182">
        <v>0</v>
      </c>
      <c r="V307" s="182">
        <f t="shared" si="13"/>
        <v>0</v>
      </c>
      <c r="W307" s="182"/>
      <c r="X307" s="183" t="s">
        <v>268</v>
      </c>
      <c r="Y307" s="157" t="s">
        <v>150</v>
      </c>
      <c r="Z307" s="147"/>
      <c r="AA307" s="147"/>
      <c r="AB307" s="147"/>
      <c r="AC307" s="147"/>
      <c r="AD307" s="147"/>
      <c r="AE307" s="147"/>
      <c r="AF307" s="147"/>
      <c r="AG307" s="147" t="s">
        <v>269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0">
        <v>110</v>
      </c>
      <c r="B308" s="171" t="s">
        <v>549</v>
      </c>
      <c r="C308" s="186" t="s">
        <v>550</v>
      </c>
      <c r="D308" s="172" t="s">
        <v>216</v>
      </c>
      <c r="E308" s="173">
        <v>16.170000000000002</v>
      </c>
      <c r="F308" s="174"/>
      <c r="G308" s="175">
        <f t="shared" si="7"/>
        <v>0</v>
      </c>
      <c r="H308" s="174"/>
      <c r="I308" s="175">
        <f t="shared" si="8"/>
        <v>0</v>
      </c>
      <c r="J308" s="174"/>
      <c r="K308" s="175">
        <f t="shared" si="9"/>
        <v>0</v>
      </c>
      <c r="L308" s="175">
        <v>21</v>
      </c>
      <c r="M308" s="175">
        <f t="shared" si="10"/>
        <v>0</v>
      </c>
      <c r="N308" s="173">
        <v>1.2999999999999999E-3</v>
      </c>
      <c r="O308" s="173">
        <f t="shared" si="11"/>
        <v>0.02</v>
      </c>
      <c r="P308" s="173">
        <v>0</v>
      </c>
      <c r="Q308" s="173">
        <f t="shared" si="12"/>
        <v>0</v>
      </c>
      <c r="R308" s="175" t="s">
        <v>267</v>
      </c>
      <c r="S308" s="175" t="s">
        <v>148</v>
      </c>
      <c r="T308" s="175" t="s">
        <v>148</v>
      </c>
      <c r="U308" s="175">
        <v>0</v>
      </c>
      <c r="V308" s="175">
        <f t="shared" si="13"/>
        <v>0</v>
      </c>
      <c r="W308" s="175"/>
      <c r="X308" s="176" t="s">
        <v>268</v>
      </c>
      <c r="Y308" s="157" t="s">
        <v>150</v>
      </c>
      <c r="Z308" s="147"/>
      <c r="AA308" s="147"/>
      <c r="AB308" s="147"/>
      <c r="AC308" s="147"/>
      <c r="AD308" s="147"/>
      <c r="AE308" s="147"/>
      <c r="AF308" s="147"/>
      <c r="AG308" s="147" t="s">
        <v>269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87" t="s">
        <v>551</v>
      </c>
      <c r="D309" s="158"/>
      <c r="E309" s="159">
        <v>16.170000000000002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153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7">
        <v>111</v>
      </c>
      <c r="B310" s="178" t="s">
        <v>552</v>
      </c>
      <c r="C310" s="188" t="s">
        <v>553</v>
      </c>
      <c r="D310" s="179" t="s">
        <v>397</v>
      </c>
      <c r="E310" s="180">
        <v>0.75387999999999999</v>
      </c>
      <c r="F310" s="181"/>
      <c r="G310" s="182">
        <f>ROUND(E310*F310,2)</f>
        <v>0</v>
      </c>
      <c r="H310" s="181"/>
      <c r="I310" s="182">
        <f>ROUND(E310*H310,2)</f>
        <v>0</v>
      </c>
      <c r="J310" s="181"/>
      <c r="K310" s="182">
        <f>ROUND(E310*J310,2)</f>
        <v>0</v>
      </c>
      <c r="L310" s="182">
        <v>21</v>
      </c>
      <c r="M310" s="182">
        <f>G310*(1+L310/100)</f>
        <v>0</v>
      </c>
      <c r="N310" s="180">
        <v>0</v>
      </c>
      <c r="O310" s="180">
        <f>ROUND(E310*N310,2)</f>
        <v>0</v>
      </c>
      <c r="P310" s="180">
        <v>0</v>
      </c>
      <c r="Q310" s="180">
        <f>ROUND(E310*P310,2)</f>
        <v>0</v>
      </c>
      <c r="R310" s="182"/>
      <c r="S310" s="182" t="s">
        <v>148</v>
      </c>
      <c r="T310" s="182" t="s">
        <v>148</v>
      </c>
      <c r="U310" s="182">
        <v>2.2549999999999999</v>
      </c>
      <c r="V310" s="182">
        <f>ROUND(E310*U310,2)</f>
        <v>1.7</v>
      </c>
      <c r="W310" s="182"/>
      <c r="X310" s="183" t="s">
        <v>398</v>
      </c>
      <c r="Y310" s="157" t="s">
        <v>150</v>
      </c>
      <c r="Z310" s="147"/>
      <c r="AA310" s="147"/>
      <c r="AB310" s="147"/>
      <c r="AC310" s="147"/>
      <c r="AD310" s="147"/>
      <c r="AE310" s="147"/>
      <c r="AF310" s="147"/>
      <c r="AG310" s="147" t="s">
        <v>399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x14ac:dyDescent="0.2">
      <c r="A311" s="163" t="s">
        <v>143</v>
      </c>
      <c r="B311" s="164" t="s">
        <v>98</v>
      </c>
      <c r="C311" s="185" t="s">
        <v>99</v>
      </c>
      <c r="D311" s="165"/>
      <c r="E311" s="166"/>
      <c r="F311" s="167"/>
      <c r="G311" s="167">
        <f>SUMIF(AG312:AG335,"&lt;&gt;NOR",G312:G335)</f>
        <v>0</v>
      </c>
      <c r="H311" s="167"/>
      <c r="I311" s="167">
        <f>SUM(I312:I335)</f>
        <v>0</v>
      </c>
      <c r="J311" s="167"/>
      <c r="K311" s="167">
        <f>SUM(K312:K335)</f>
        <v>0</v>
      </c>
      <c r="L311" s="167"/>
      <c r="M311" s="167">
        <f>SUM(M312:M335)</f>
        <v>0</v>
      </c>
      <c r="N311" s="166"/>
      <c r="O311" s="166">
        <f>SUM(O312:O335)</f>
        <v>1.9000000000000001</v>
      </c>
      <c r="P311" s="166"/>
      <c r="Q311" s="166">
        <f>SUM(Q312:Q335)</f>
        <v>0</v>
      </c>
      <c r="R311" s="167"/>
      <c r="S311" s="167"/>
      <c r="T311" s="167"/>
      <c r="U311" s="167"/>
      <c r="V311" s="167">
        <f>SUM(V312:V335)</f>
        <v>105.63</v>
      </c>
      <c r="W311" s="167"/>
      <c r="X311" s="168"/>
      <c r="Y311" s="162"/>
      <c r="AG311" t="s">
        <v>144</v>
      </c>
    </row>
    <row r="312" spans="1:60" outlineLevel="1" x14ac:dyDescent="0.2">
      <c r="A312" s="170">
        <v>112</v>
      </c>
      <c r="B312" s="171" t="s">
        <v>554</v>
      </c>
      <c r="C312" s="186" t="s">
        <v>555</v>
      </c>
      <c r="D312" s="172" t="s">
        <v>172</v>
      </c>
      <c r="E312" s="173">
        <v>102.66</v>
      </c>
      <c r="F312" s="174"/>
      <c r="G312" s="175">
        <f>ROUND(E312*F312,2)</f>
        <v>0</v>
      </c>
      <c r="H312" s="174"/>
      <c r="I312" s="175">
        <f>ROUND(E312*H312,2)</f>
        <v>0</v>
      </c>
      <c r="J312" s="174"/>
      <c r="K312" s="175">
        <f>ROUND(E312*J312,2)</f>
        <v>0</v>
      </c>
      <c r="L312" s="175">
        <v>21</v>
      </c>
      <c r="M312" s="175">
        <f>G312*(1+L312/100)</f>
        <v>0</v>
      </c>
      <c r="N312" s="173">
        <v>2.8800000000000002E-3</v>
      </c>
      <c r="O312" s="173">
        <f>ROUND(E312*N312,2)</f>
        <v>0.3</v>
      </c>
      <c r="P312" s="173">
        <v>0</v>
      </c>
      <c r="Q312" s="173">
        <f>ROUND(E312*P312,2)</f>
        <v>0</v>
      </c>
      <c r="R312" s="175"/>
      <c r="S312" s="175" t="s">
        <v>148</v>
      </c>
      <c r="T312" s="175" t="s">
        <v>148</v>
      </c>
      <c r="U312" s="175">
        <v>0.52</v>
      </c>
      <c r="V312" s="175">
        <f>ROUND(E312*U312,2)</f>
        <v>53.38</v>
      </c>
      <c r="W312" s="175"/>
      <c r="X312" s="176" t="s">
        <v>149</v>
      </c>
      <c r="Y312" s="157" t="s">
        <v>150</v>
      </c>
      <c r="Z312" s="147"/>
      <c r="AA312" s="147"/>
      <c r="AB312" s="147"/>
      <c r="AC312" s="147"/>
      <c r="AD312" s="147"/>
      <c r="AE312" s="147"/>
      <c r="AF312" s="147"/>
      <c r="AG312" s="147" t="s">
        <v>151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49" t="s">
        <v>556</v>
      </c>
      <c r="D313" s="250"/>
      <c r="E313" s="250"/>
      <c r="F313" s="250"/>
      <c r="G313" s="250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199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251" t="s">
        <v>557</v>
      </c>
      <c r="D314" s="252"/>
      <c r="E314" s="252"/>
      <c r="F314" s="252"/>
      <c r="G314" s="252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199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87" t="s">
        <v>558</v>
      </c>
      <c r="D315" s="158"/>
      <c r="E315" s="159">
        <v>43.57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153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7" t="s">
        <v>559</v>
      </c>
      <c r="D316" s="158"/>
      <c r="E316" s="159">
        <v>18.260000000000002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153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7" t="s">
        <v>286</v>
      </c>
      <c r="D317" s="158"/>
      <c r="E317" s="159">
        <v>23.56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153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7" t="s">
        <v>288</v>
      </c>
      <c r="D318" s="158"/>
      <c r="E318" s="159">
        <v>17.27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153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0">
        <v>113</v>
      </c>
      <c r="B319" s="171" t="s">
        <v>560</v>
      </c>
      <c r="C319" s="186" t="s">
        <v>561</v>
      </c>
      <c r="D319" s="172" t="s">
        <v>186</v>
      </c>
      <c r="E319" s="173">
        <v>1</v>
      </c>
      <c r="F319" s="174"/>
      <c r="G319" s="175">
        <f>ROUND(E319*F319,2)</f>
        <v>0</v>
      </c>
      <c r="H319" s="174"/>
      <c r="I319" s="175">
        <f>ROUND(E319*H319,2)</f>
        <v>0</v>
      </c>
      <c r="J319" s="174"/>
      <c r="K319" s="175">
        <f>ROUND(E319*J319,2)</f>
        <v>0</v>
      </c>
      <c r="L319" s="175">
        <v>21</v>
      </c>
      <c r="M319" s="175">
        <f>G319*(1+L319/100)</f>
        <v>0</v>
      </c>
      <c r="N319" s="173">
        <v>1.05</v>
      </c>
      <c r="O319" s="173">
        <f>ROUND(E319*N319,2)</f>
        <v>1.05</v>
      </c>
      <c r="P319" s="173">
        <v>0</v>
      </c>
      <c r="Q319" s="173">
        <f>ROUND(E319*P319,2)</f>
        <v>0</v>
      </c>
      <c r="R319" s="175"/>
      <c r="S319" s="175" t="s">
        <v>187</v>
      </c>
      <c r="T319" s="175" t="s">
        <v>188</v>
      </c>
      <c r="U319" s="175">
        <v>0</v>
      </c>
      <c r="V319" s="175">
        <f>ROUND(E319*U319,2)</f>
        <v>0</v>
      </c>
      <c r="W319" s="175"/>
      <c r="X319" s="176" t="s">
        <v>149</v>
      </c>
      <c r="Y319" s="157" t="s">
        <v>150</v>
      </c>
      <c r="Z319" s="147"/>
      <c r="AA319" s="147"/>
      <c r="AB319" s="147"/>
      <c r="AC319" s="147"/>
      <c r="AD319" s="147"/>
      <c r="AE319" s="147"/>
      <c r="AF319" s="147"/>
      <c r="AG319" s="147" t="s">
        <v>151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249" t="s">
        <v>562</v>
      </c>
      <c r="D320" s="250"/>
      <c r="E320" s="250"/>
      <c r="F320" s="250"/>
      <c r="G320" s="250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199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251" t="s">
        <v>563</v>
      </c>
      <c r="D321" s="252"/>
      <c r="E321" s="252"/>
      <c r="F321" s="252"/>
      <c r="G321" s="252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199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251" t="s">
        <v>564</v>
      </c>
      <c r="D322" s="252"/>
      <c r="E322" s="252"/>
      <c r="F322" s="252"/>
      <c r="G322" s="252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199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0">
        <v>114</v>
      </c>
      <c r="B323" s="171" t="s">
        <v>565</v>
      </c>
      <c r="C323" s="186" t="s">
        <v>566</v>
      </c>
      <c r="D323" s="172" t="s">
        <v>172</v>
      </c>
      <c r="E323" s="173">
        <v>80.34</v>
      </c>
      <c r="F323" s="174"/>
      <c r="G323" s="175">
        <f>ROUND(E323*F323,2)</f>
        <v>0</v>
      </c>
      <c r="H323" s="174"/>
      <c r="I323" s="175">
        <f>ROUND(E323*H323,2)</f>
        <v>0</v>
      </c>
      <c r="J323" s="174"/>
      <c r="K323" s="175">
        <f>ROUND(E323*J323,2)</f>
        <v>0</v>
      </c>
      <c r="L323" s="175">
        <v>21</v>
      </c>
      <c r="M323" s="175">
        <f>G323*(1+L323/100)</f>
        <v>0</v>
      </c>
      <c r="N323" s="173">
        <v>5.4599999999999996E-3</v>
      </c>
      <c r="O323" s="173">
        <f>ROUND(E323*N323,2)</f>
        <v>0.44</v>
      </c>
      <c r="P323" s="173">
        <v>0</v>
      </c>
      <c r="Q323" s="173">
        <f>ROUND(E323*P323,2)</f>
        <v>0</v>
      </c>
      <c r="R323" s="175"/>
      <c r="S323" s="175" t="s">
        <v>187</v>
      </c>
      <c r="T323" s="175" t="s">
        <v>567</v>
      </c>
      <c r="U323" s="175">
        <v>0.42</v>
      </c>
      <c r="V323" s="175">
        <f>ROUND(E323*U323,2)</f>
        <v>33.74</v>
      </c>
      <c r="W323" s="175"/>
      <c r="X323" s="176" t="s">
        <v>149</v>
      </c>
      <c r="Y323" s="157" t="s">
        <v>150</v>
      </c>
      <c r="Z323" s="147"/>
      <c r="AA323" s="147"/>
      <c r="AB323" s="147"/>
      <c r="AC323" s="147"/>
      <c r="AD323" s="147"/>
      <c r="AE323" s="147"/>
      <c r="AF323" s="147"/>
      <c r="AG323" s="147" t="s">
        <v>151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249" t="s">
        <v>568</v>
      </c>
      <c r="D324" s="250"/>
      <c r="E324" s="250"/>
      <c r="F324" s="250"/>
      <c r="G324" s="250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199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251" t="s">
        <v>557</v>
      </c>
      <c r="D325" s="252"/>
      <c r="E325" s="252"/>
      <c r="F325" s="252"/>
      <c r="G325" s="252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199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187" t="s">
        <v>569</v>
      </c>
      <c r="D326" s="158"/>
      <c r="E326" s="159">
        <v>-22.32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153</v>
      </c>
      <c r="AH326" s="147">
        <v>5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7" t="s">
        <v>570</v>
      </c>
      <c r="D327" s="158"/>
      <c r="E327" s="159">
        <v>102.66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153</v>
      </c>
      <c r="AH327" s="147">
        <v>5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0">
        <v>115</v>
      </c>
      <c r="B328" s="171" t="s">
        <v>571</v>
      </c>
      <c r="C328" s="186" t="s">
        <v>572</v>
      </c>
      <c r="D328" s="172" t="s">
        <v>172</v>
      </c>
      <c r="E328" s="173">
        <v>22.32</v>
      </c>
      <c r="F328" s="174"/>
      <c r="G328" s="175">
        <f>ROUND(E328*F328,2)</f>
        <v>0</v>
      </c>
      <c r="H328" s="174"/>
      <c r="I328" s="175">
        <f>ROUND(E328*H328,2)</f>
        <v>0</v>
      </c>
      <c r="J328" s="174"/>
      <c r="K328" s="175">
        <f>ROUND(E328*J328,2)</f>
        <v>0</v>
      </c>
      <c r="L328" s="175">
        <v>21</v>
      </c>
      <c r="M328" s="175">
        <f>G328*(1+L328/100)</f>
        <v>0</v>
      </c>
      <c r="N328" s="173">
        <v>5.1500000000000001E-3</v>
      </c>
      <c r="O328" s="173">
        <f>ROUND(E328*N328,2)</f>
        <v>0.11</v>
      </c>
      <c r="P328" s="173">
        <v>0</v>
      </c>
      <c r="Q328" s="173">
        <f>ROUND(E328*P328,2)</f>
        <v>0</v>
      </c>
      <c r="R328" s="175"/>
      <c r="S328" s="175" t="s">
        <v>187</v>
      </c>
      <c r="T328" s="175" t="s">
        <v>567</v>
      </c>
      <c r="U328" s="175">
        <v>0.54600000000000004</v>
      </c>
      <c r="V328" s="175">
        <f>ROUND(E328*U328,2)</f>
        <v>12.19</v>
      </c>
      <c r="W328" s="175"/>
      <c r="X328" s="176" t="s">
        <v>149</v>
      </c>
      <c r="Y328" s="157" t="s">
        <v>150</v>
      </c>
      <c r="Z328" s="147"/>
      <c r="AA328" s="147"/>
      <c r="AB328" s="147"/>
      <c r="AC328" s="147"/>
      <c r="AD328" s="147"/>
      <c r="AE328" s="147"/>
      <c r="AF328" s="147"/>
      <c r="AG328" s="147" t="s">
        <v>151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49" t="s">
        <v>568</v>
      </c>
      <c r="D329" s="250"/>
      <c r="E329" s="250"/>
      <c r="F329" s="250"/>
      <c r="G329" s="250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199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251" t="s">
        <v>557</v>
      </c>
      <c r="D330" s="252"/>
      <c r="E330" s="252"/>
      <c r="F330" s="252"/>
      <c r="G330" s="252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199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87" t="s">
        <v>573</v>
      </c>
      <c r="D331" s="158"/>
      <c r="E331" s="159">
        <v>10.8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153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87" t="s">
        <v>574</v>
      </c>
      <c r="D332" s="158"/>
      <c r="E332" s="159">
        <v>2.88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153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7" t="s">
        <v>575</v>
      </c>
      <c r="D333" s="158"/>
      <c r="E333" s="159">
        <v>5.76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153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7" t="s">
        <v>576</v>
      </c>
      <c r="D334" s="158"/>
      <c r="E334" s="159">
        <v>2.88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153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77">
        <v>116</v>
      </c>
      <c r="B335" s="178" t="s">
        <v>577</v>
      </c>
      <c r="C335" s="188" t="s">
        <v>578</v>
      </c>
      <c r="D335" s="179" t="s">
        <v>397</v>
      </c>
      <c r="E335" s="180">
        <v>1.89927</v>
      </c>
      <c r="F335" s="181"/>
      <c r="G335" s="182">
        <f>ROUND(E335*F335,2)</f>
        <v>0</v>
      </c>
      <c r="H335" s="181"/>
      <c r="I335" s="182">
        <f>ROUND(E335*H335,2)</f>
        <v>0</v>
      </c>
      <c r="J335" s="181"/>
      <c r="K335" s="182">
        <f>ROUND(E335*J335,2)</f>
        <v>0</v>
      </c>
      <c r="L335" s="182">
        <v>21</v>
      </c>
      <c r="M335" s="182">
        <f>G335*(1+L335/100)</f>
        <v>0</v>
      </c>
      <c r="N335" s="180">
        <v>0</v>
      </c>
      <c r="O335" s="180">
        <f>ROUND(E335*N335,2)</f>
        <v>0</v>
      </c>
      <c r="P335" s="180">
        <v>0</v>
      </c>
      <c r="Q335" s="180">
        <f>ROUND(E335*P335,2)</f>
        <v>0</v>
      </c>
      <c r="R335" s="182"/>
      <c r="S335" s="182" t="s">
        <v>148</v>
      </c>
      <c r="T335" s="182" t="s">
        <v>148</v>
      </c>
      <c r="U335" s="182">
        <v>3.327</v>
      </c>
      <c r="V335" s="182">
        <f>ROUND(E335*U335,2)</f>
        <v>6.32</v>
      </c>
      <c r="W335" s="182"/>
      <c r="X335" s="183" t="s">
        <v>398</v>
      </c>
      <c r="Y335" s="157" t="s">
        <v>150</v>
      </c>
      <c r="Z335" s="147"/>
      <c r="AA335" s="147"/>
      <c r="AB335" s="147"/>
      <c r="AC335" s="147"/>
      <c r="AD335" s="147"/>
      <c r="AE335" s="147"/>
      <c r="AF335" s="147"/>
      <c r="AG335" s="147" t="s">
        <v>399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x14ac:dyDescent="0.2">
      <c r="A336" s="163" t="s">
        <v>143</v>
      </c>
      <c r="B336" s="164" t="s">
        <v>100</v>
      </c>
      <c r="C336" s="185" t="s">
        <v>101</v>
      </c>
      <c r="D336" s="165"/>
      <c r="E336" s="166"/>
      <c r="F336" s="167"/>
      <c r="G336" s="167">
        <f>SUMIF(AG337:AG368,"&lt;&gt;NOR",G337:G368)</f>
        <v>0</v>
      </c>
      <c r="H336" s="167"/>
      <c r="I336" s="167">
        <f>SUM(I337:I368)</f>
        <v>0</v>
      </c>
      <c r="J336" s="167"/>
      <c r="K336" s="167">
        <f>SUM(K337:K368)</f>
        <v>0</v>
      </c>
      <c r="L336" s="167"/>
      <c r="M336" s="167">
        <f>SUM(M337:M368)</f>
        <v>0</v>
      </c>
      <c r="N336" s="166"/>
      <c r="O336" s="166">
        <f>SUM(O337:O368)</f>
        <v>1.78</v>
      </c>
      <c r="P336" s="166"/>
      <c r="Q336" s="166">
        <f>SUM(Q337:Q368)</f>
        <v>0</v>
      </c>
      <c r="R336" s="167"/>
      <c r="S336" s="167"/>
      <c r="T336" s="167"/>
      <c r="U336" s="167"/>
      <c r="V336" s="167">
        <f>SUM(V337:V368)</f>
        <v>82.570000000000007</v>
      </c>
      <c r="W336" s="167"/>
      <c r="X336" s="168"/>
      <c r="Y336" s="162"/>
      <c r="AG336" t="s">
        <v>144</v>
      </c>
    </row>
    <row r="337" spans="1:60" outlineLevel="1" x14ac:dyDescent="0.2">
      <c r="A337" s="170">
        <v>117</v>
      </c>
      <c r="B337" s="171" t="s">
        <v>579</v>
      </c>
      <c r="C337" s="186" t="s">
        <v>580</v>
      </c>
      <c r="D337" s="172" t="s">
        <v>172</v>
      </c>
      <c r="E337" s="173">
        <v>56.292999999999999</v>
      </c>
      <c r="F337" s="174"/>
      <c r="G337" s="175">
        <f>ROUND(E337*F337,2)</f>
        <v>0</v>
      </c>
      <c r="H337" s="174"/>
      <c r="I337" s="175">
        <f>ROUND(E337*H337,2)</f>
        <v>0</v>
      </c>
      <c r="J337" s="174"/>
      <c r="K337" s="175">
        <f>ROUND(E337*J337,2)</f>
        <v>0</v>
      </c>
      <c r="L337" s="175">
        <v>21</v>
      </c>
      <c r="M337" s="175">
        <f>G337*(1+L337/100)</f>
        <v>0</v>
      </c>
      <c r="N337" s="173">
        <v>2.1000000000000001E-4</v>
      </c>
      <c r="O337" s="173">
        <f>ROUND(E337*N337,2)</f>
        <v>0.01</v>
      </c>
      <c r="P337" s="173">
        <v>0</v>
      </c>
      <c r="Q337" s="173">
        <f>ROUND(E337*P337,2)</f>
        <v>0</v>
      </c>
      <c r="R337" s="175"/>
      <c r="S337" s="175" t="s">
        <v>148</v>
      </c>
      <c r="T337" s="175" t="s">
        <v>148</v>
      </c>
      <c r="U337" s="175">
        <v>0.05</v>
      </c>
      <c r="V337" s="175">
        <f>ROUND(E337*U337,2)</f>
        <v>2.81</v>
      </c>
      <c r="W337" s="175"/>
      <c r="X337" s="176" t="s">
        <v>149</v>
      </c>
      <c r="Y337" s="157" t="s">
        <v>150</v>
      </c>
      <c r="Z337" s="147"/>
      <c r="AA337" s="147"/>
      <c r="AB337" s="147"/>
      <c r="AC337" s="147"/>
      <c r="AD337" s="147"/>
      <c r="AE337" s="147"/>
      <c r="AF337" s="147"/>
      <c r="AG337" s="147" t="s">
        <v>151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7" t="s">
        <v>581</v>
      </c>
      <c r="D338" s="158"/>
      <c r="E338" s="159">
        <v>5.1029999999999998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153</v>
      </c>
      <c r="AH338" s="147">
        <v>5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7" t="s">
        <v>262</v>
      </c>
      <c r="D339" s="158"/>
      <c r="E339" s="159">
        <v>51.19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153</v>
      </c>
      <c r="AH339" s="147">
        <v>5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22.5" outlineLevel="1" x14ac:dyDescent="0.2">
      <c r="A340" s="170">
        <v>118</v>
      </c>
      <c r="B340" s="171" t="s">
        <v>582</v>
      </c>
      <c r="C340" s="186" t="s">
        <v>583</v>
      </c>
      <c r="D340" s="172" t="s">
        <v>216</v>
      </c>
      <c r="E340" s="173">
        <v>51.03</v>
      </c>
      <c r="F340" s="174"/>
      <c r="G340" s="175">
        <f>ROUND(E340*F340,2)</f>
        <v>0</v>
      </c>
      <c r="H340" s="174"/>
      <c r="I340" s="175">
        <f>ROUND(E340*H340,2)</f>
        <v>0</v>
      </c>
      <c r="J340" s="174"/>
      <c r="K340" s="175">
        <f>ROUND(E340*J340,2)</f>
        <v>0</v>
      </c>
      <c r="L340" s="175">
        <v>21</v>
      </c>
      <c r="M340" s="175">
        <f>G340*(1+L340/100)</f>
        <v>0</v>
      </c>
      <c r="N340" s="173">
        <v>5.1000000000000004E-4</v>
      </c>
      <c r="O340" s="173">
        <f>ROUND(E340*N340,2)</f>
        <v>0.03</v>
      </c>
      <c r="P340" s="173">
        <v>0</v>
      </c>
      <c r="Q340" s="173">
        <f>ROUND(E340*P340,2)</f>
        <v>0</v>
      </c>
      <c r="R340" s="175"/>
      <c r="S340" s="175" t="s">
        <v>148</v>
      </c>
      <c r="T340" s="175" t="s">
        <v>148</v>
      </c>
      <c r="U340" s="175">
        <v>0.23599999999999999</v>
      </c>
      <c r="V340" s="175">
        <f>ROUND(E340*U340,2)</f>
        <v>12.04</v>
      </c>
      <c r="W340" s="175"/>
      <c r="X340" s="176" t="s">
        <v>149</v>
      </c>
      <c r="Y340" s="157" t="s">
        <v>150</v>
      </c>
      <c r="Z340" s="147"/>
      <c r="AA340" s="147"/>
      <c r="AB340" s="147"/>
      <c r="AC340" s="147"/>
      <c r="AD340" s="147"/>
      <c r="AE340" s="147"/>
      <c r="AF340" s="147"/>
      <c r="AG340" s="147" t="s">
        <v>151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187" t="s">
        <v>584</v>
      </c>
      <c r="D341" s="158"/>
      <c r="E341" s="159">
        <v>3.95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153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7" t="s">
        <v>585</v>
      </c>
      <c r="D342" s="158"/>
      <c r="E342" s="159">
        <v>15.13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153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3" x14ac:dyDescent="0.2">
      <c r="A343" s="154"/>
      <c r="B343" s="155"/>
      <c r="C343" s="187" t="s">
        <v>586</v>
      </c>
      <c r="D343" s="158"/>
      <c r="E343" s="159">
        <v>12.17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153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7" t="s">
        <v>587</v>
      </c>
      <c r="D344" s="158"/>
      <c r="E344" s="159">
        <v>7.34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153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87" t="s">
        <v>588</v>
      </c>
      <c r="D345" s="158"/>
      <c r="E345" s="159">
        <v>3.18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153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7" t="s">
        <v>589</v>
      </c>
      <c r="D346" s="158"/>
      <c r="E346" s="159">
        <v>9.26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153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70">
        <v>119</v>
      </c>
      <c r="B347" s="171" t="s">
        <v>590</v>
      </c>
      <c r="C347" s="186" t="s">
        <v>591</v>
      </c>
      <c r="D347" s="172" t="s">
        <v>216</v>
      </c>
      <c r="E347" s="173">
        <v>51.03</v>
      </c>
      <c r="F347" s="174"/>
      <c r="G347" s="175">
        <f>ROUND(E347*F347,2)</f>
        <v>0</v>
      </c>
      <c r="H347" s="174"/>
      <c r="I347" s="175">
        <f>ROUND(E347*H347,2)</f>
        <v>0</v>
      </c>
      <c r="J347" s="174"/>
      <c r="K347" s="175">
        <f>ROUND(E347*J347,2)</f>
        <v>0</v>
      </c>
      <c r="L347" s="175">
        <v>21</v>
      </c>
      <c r="M347" s="175">
        <f>G347*(1+L347/100)</f>
        <v>0</v>
      </c>
      <c r="N347" s="173">
        <v>0</v>
      </c>
      <c r="O347" s="173">
        <f>ROUND(E347*N347,2)</f>
        <v>0</v>
      </c>
      <c r="P347" s="173">
        <v>0</v>
      </c>
      <c r="Q347" s="173">
        <f>ROUND(E347*P347,2)</f>
        <v>0</v>
      </c>
      <c r="R347" s="175"/>
      <c r="S347" s="175" t="s">
        <v>148</v>
      </c>
      <c r="T347" s="175" t="s">
        <v>148</v>
      </c>
      <c r="U347" s="175">
        <v>0.154</v>
      </c>
      <c r="V347" s="175">
        <f>ROUND(E347*U347,2)</f>
        <v>7.86</v>
      </c>
      <c r="W347" s="175"/>
      <c r="X347" s="176" t="s">
        <v>149</v>
      </c>
      <c r="Y347" s="157" t="s">
        <v>150</v>
      </c>
      <c r="Z347" s="147"/>
      <c r="AA347" s="147"/>
      <c r="AB347" s="147"/>
      <c r="AC347" s="147"/>
      <c r="AD347" s="147"/>
      <c r="AE347" s="147"/>
      <c r="AF347" s="147"/>
      <c r="AG347" s="147" t="s">
        <v>151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">
      <c r="A348" s="154"/>
      <c r="B348" s="155"/>
      <c r="C348" s="187" t="s">
        <v>592</v>
      </c>
      <c r="D348" s="158"/>
      <c r="E348" s="159">
        <v>51.03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153</v>
      </c>
      <c r="AH348" s="147">
        <v>5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70">
        <v>120</v>
      </c>
      <c r="B349" s="171" t="s">
        <v>593</v>
      </c>
      <c r="C349" s="186" t="s">
        <v>594</v>
      </c>
      <c r="D349" s="172" t="s">
        <v>172</v>
      </c>
      <c r="E349" s="173">
        <v>51.19</v>
      </c>
      <c r="F349" s="174"/>
      <c r="G349" s="175">
        <f>ROUND(E349*F349,2)</f>
        <v>0</v>
      </c>
      <c r="H349" s="174"/>
      <c r="I349" s="175">
        <f>ROUND(E349*H349,2)</f>
        <v>0</v>
      </c>
      <c r="J349" s="174"/>
      <c r="K349" s="175">
        <f>ROUND(E349*J349,2)</f>
        <v>0</v>
      </c>
      <c r="L349" s="175">
        <v>21</v>
      </c>
      <c r="M349" s="175">
        <f>G349*(1+L349/100)</f>
        <v>0</v>
      </c>
      <c r="N349" s="173">
        <v>5.0400000000000002E-3</v>
      </c>
      <c r="O349" s="173">
        <f>ROUND(E349*N349,2)</f>
        <v>0.26</v>
      </c>
      <c r="P349" s="173">
        <v>0</v>
      </c>
      <c r="Q349" s="173">
        <f>ROUND(E349*P349,2)</f>
        <v>0</v>
      </c>
      <c r="R349" s="175"/>
      <c r="S349" s="175" t="s">
        <v>148</v>
      </c>
      <c r="T349" s="175" t="s">
        <v>148</v>
      </c>
      <c r="U349" s="175">
        <v>0.97799999999999998</v>
      </c>
      <c r="V349" s="175">
        <f>ROUND(E349*U349,2)</f>
        <v>50.06</v>
      </c>
      <c r="W349" s="175"/>
      <c r="X349" s="176" t="s">
        <v>149</v>
      </c>
      <c r="Y349" s="157" t="s">
        <v>150</v>
      </c>
      <c r="Z349" s="147"/>
      <c r="AA349" s="147"/>
      <c r="AB349" s="147"/>
      <c r="AC349" s="147"/>
      <c r="AD349" s="147"/>
      <c r="AE349" s="147"/>
      <c r="AF349" s="147"/>
      <c r="AG349" s="147" t="s">
        <v>151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87" t="s">
        <v>211</v>
      </c>
      <c r="D350" s="158"/>
      <c r="E350" s="159">
        <v>25.25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153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87" t="s">
        <v>595</v>
      </c>
      <c r="D351" s="158"/>
      <c r="E351" s="159">
        <v>6.93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153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87" t="s">
        <v>596</v>
      </c>
      <c r="D352" s="158"/>
      <c r="E352" s="159">
        <v>14.75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153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7" t="s">
        <v>597</v>
      </c>
      <c r="D353" s="158"/>
      <c r="E353" s="159">
        <v>4.26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153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70">
        <v>121</v>
      </c>
      <c r="B354" s="171" t="s">
        <v>598</v>
      </c>
      <c r="C354" s="186" t="s">
        <v>599</v>
      </c>
      <c r="D354" s="172" t="s">
        <v>216</v>
      </c>
      <c r="E354" s="173">
        <v>99.41</v>
      </c>
      <c r="F354" s="174"/>
      <c r="G354" s="175">
        <f>ROUND(E354*F354,2)</f>
        <v>0</v>
      </c>
      <c r="H354" s="174"/>
      <c r="I354" s="175">
        <f>ROUND(E354*H354,2)</f>
        <v>0</v>
      </c>
      <c r="J354" s="174"/>
      <c r="K354" s="175">
        <f>ROUND(E354*J354,2)</f>
        <v>0</v>
      </c>
      <c r="L354" s="175">
        <v>21</v>
      </c>
      <c r="M354" s="175">
        <f>G354*(1+L354/100)</f>
        <v>0</v>
      </c>
      <c r="N354" s="173">
        <v>4.0000000000000003E-5</v>
      </c>
      <c r="O354" s="173">
        <f>ROUND(E354*N354,2)</f>
        <v>0</v>
      </c>
      <c r="P354" s="173">
        <v>0</v>
      </c>
      <c r="Q354" s="173">
        <f>ROUND(E354*P354,2)</f>
        <v>0</v>
      </c>
      <c r="R354" s="175"/>
      <c r="S354" s="175" t="s">
        <v>148</v>
      </c>
      <c r="T354" s="175" t="s">
        <v>148</v>
      </c>
      <c r="U354" s="175">
        <v>7.0000000000000007E-2</v>
      </c>
      <c r="V354" s="175">
        <f>ROUND(E354*U354,2)</f>
        <v>6.96</v>
      </c>
      <c r="W354" s="175"/>
      <c r="X354" s="176" t="s">
        <v>149</v>
      </c>
      <c r="Y354" s="157" t="s">
        <v>150</v>
      </c>
      <c r="Z354" s="147"/>
      <c r="AA354" s="147"/>
      <c r="AB354" s="147"/>
      <c r="AC354" s="147"/>
      <c r="AD354" s="147"/>
      <c r="AE354" s="147"/>
      <c r="AF354" s="147"/>
      <c r="AG354" s="147" t="s">
        <v>151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249" t="s">
        <v>600</v>
      </c>
      <c r="D355" s="250"/>
      <c r="E355" s="250"/>
      <c r="F355" s="250"/>
      <c r="G355" s="250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199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187" t="s">
        <v>601</v>
      </c>
      <c r="D356" s="158"/>
      <c r="E356" s="159">
        <v>4.95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153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7" t="s">
        <v>602</v>
      </c>
      <c r="D357" s="158"/>
      <c r="E357" s="159">
        <v>19.53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153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7" t="s">
        <v>603</v>
      </c>
      <c r="D358" s="158"/>
      <c r="E358" s="159">
        <v>20.87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153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7" t="s">
        <v>604</v>
      </c>
      <c r="D359" s="158"/>
      <c r="E359" s="159">
        <v>9.14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153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7" t="s">
        <v>588</v>
      </c>
      <c r="D360" s="158"/>
      <c r="E360" s="159">
        <v>3.18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153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7" t="s">
        <v>605</v>
      </c>
      <c r="D361" s="158"/>
      <c r="E361" s="159">
        <v>5.48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153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87" t="s">
        <v>606</v>
      </c>
      <c r="D362" s="158"/>
      <c r="E362" s="159">
        <v>5.4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153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7" t="s">
        <v>607</v>
      </c>
      <c r="D363" s="158"/>
      <c r="E363" s="159">
        <v>11.6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153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7" t="s">
        <v>608</v>
      </c>
      <c r="D364" s="158"/>
      <c r="E364" s="159">
        <v>9.1999999999999993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153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7" t="s">
        <v>609</v>
      </c>
      <c r="D365" s="158"/>
      <c r="E365" s="159">
        <v>10.06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153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70">
        <v>122</v>
      </c>
      <c r="B366" s="171" t="s">
        <v>610</v>
      </c>
      <c r="C366" s="186" t="s">
        <v>611</v>
      </c>
      <c r="D366" s="172" t="s">
        <v>172</v>
      </c>
      <c r="E366" s="173">
        <v>67.551599999999993</v>
      </c>
      <c r="F366" s="174"/>
      <c r="G366" s="175">
        <f>ROUND(E366*F366,2)</f>
        <v>0</v>
      </c>
      <c r="H366" s="174"/>
      <c r="I366" s="175">
        <f>ROUND(E366*H366,2)</f>
        <v>0</v>
      </c>
      <c r="J366" s="174"/>
      <c r="K366" s="175">
        <f>ROUND(E366*J366,2)</f>
        <v>0</v>
      </c>
      <c r="L366" s="175">
        <v>21</v>
      </c>
      <c r="M366" s="175">
        <f>G366*(1+L366/100)</f>
        <v>0</v>
      </c>
      <c r="N366" s="173">
        <v>2.1899999999999999E-2</v>
      </c>
      <c r="O366" s="173">
        <f>ROUND(E366*N366,2)</f>
        <v>1.48</v>
      </c>
      <c r="P366" s="173">
        <v>0</v>
      </c>
      <c r="Q366" s="173">
        <f>ROUND(E366*P366,2)</f>
        <v>0</v>
      </c>
      <c r="R366" s="175" t="s">
        <v>267</v>
      </c>
      <c r="S366" s="175" t="s">
        <v>148</v>
      </c>
      <c r="T366" s="175" t="s">
        <v>148</v>
      </c>
      <c r="U366" s="175">
        <v>0</v>
      </c>
      <c r="V366" s="175">
        <f>ROUND(E366*U366,2)</f>
        <v>0</v>
      </c>
      <c r="W366" s="175"/>
      <c r="X366" s="176" t="s">
        <v>268</v>
      </c>
      <c r="Y366" s="157" t="s">
        <v>150</v>
      </c>
      <c r="Z366" s="147"/>
      <c r="AA366" s="147"/>
      <c r="AB366" s="147"/>
      <c r="AC366" s="147"/>
      <c r="AD366" s="147"/>
      <c r="AE366" s="147"/>
      <c r="AF366" s="147"/>
      <c r="AG366" s="147" t="s">
        <v>269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187" t="s">
        <v>612</v>
      </c>
      <c r="D367" s="158"/>
      <c r="E367" s="159">
        <v>67.551599999999993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153</v>
      </c>
      <c r="AH367" s="147">
        <v>5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77">
        <v>123</v>
      </c>
      <c r="B368" s="178" t="s">
        <v>613</v>
      </c>
      <c r="C368" s="188" t="s">
        <v>614</v>
      </c>
      <c r="D368" s="179" t="s">
        <v>397</v>
      </c>
      <c r="E368" s="180">
        <v>1.7791999999999999</v>
      </c>
      <c r="F368" s="181"/>
      <c r="G368" s="182">
        <f>ROUND(E368*F368,2)</f>
        <v>0</v>
      </c>
      <c r="H368" s="181"/>
      <c r="I368" s="182">
        <f>ROUND(E368*H368,2)</f>
        <v>0</v>
      </c>
      <c r="J368" s="181"/>
      <c r="K368" s="182">
        <f>ROUND(E368*J368,2)</f>
        <v>0</v>
      </c>
      <c r="L368" s="182">
        <v>21</v>
      </c>
      <c r="M368" s="182">
        <f>G368*(1+L368/100)</f>
        <v>0</v>
      </c>
      <c r="N368" s="180">
        <v>0</v>
      </c>
      <c r="O368" s="180">
        <f>ROUND(E368*N368,2)</f>
        <v>0</v>
      </c>
      <c r="P368" s="180">
        <v>0</v>
      </c>
      <c r="Q368" s="180">
        <f>ROUND(E368*P368,2)</f>
        <v>0</v>
      </c>
      <c r="R368" s="182"/>
      <c r="S368" s="182" t="s">
        <v>148</v>
      </c>
      <c r="T368" s="182" t="s">
        <v>148</v>
      </c>
      <c r="U368" s="182">
        <v>1.5980000000000001</v>
      </c>
      <c r="V368" s="182">
        <f>ROUND(E368*U368,2)</f>
        <v>2.84</v>
      </c>
      <c r="W368" s="182"/>
      <c r="X368" s="183" t="s">
        <v>398</v>
      </c>
      <c r="Y368" s="157" t="s">
        <v>150</v>
      </c>
      <c r="Z368" s="147"/>
      <c r="AA368" s="147"/>
      <c r="AB368" s="147"/>
      <c r="AC368" s="147"/>
      <c r="AD368" s="147"/>
      <c r="AE368" s="147"/>
      <c r="AF368" s="147"/>
      <c r="AG368" s="147" t="s">
        <v>399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x14ac:dyDescent="0.2">
      <c r="A369" s="163" t="s">
        <v>143</v>
      </c>
      <c r="B369" s="164" t="s">
        <v>102</v>
      </c>
      <c r="C369" s="185" t="s">
        <v>103</v>
      </c>
      <c r="D369" s="165"/>
      <c r="E369" s="166"/>
      <c r="F369" s="167"/>
      <c r="G369" s="167">
        <f>SUMIF(AG370:AG406,"&lt;&gt;NOR",G370:G406)</f>
        <v>0</v>
      </c>
      <c r="H369" s="167"/>
      <c r="I369" s="167">
        <f>SUM(I370:I406)</f>
        <v>0</v>
      </c>
      <c r="J369" s="167"/>
      <c r="K369" s="167">
        <f>SUM(K370:K406)</f>
        <v>0</v>
      </c>
      <c r="L369" s="167"/>
      <c r="M369" s="167">
        <f>SUM(M370:M406)</f>
        <v>0</v>
      </c>
      <c r="N369" s="166"/>
      <c r="O369" s="166">
        <f>SUM(O370:O406)</f>
        <v>2</v>
      </c>
      <c r="P369" s="166"/>
      <c r="Q369" s="166">
        <f>SUM(Q370:Q406)</f>
        <v>0.36</v>
      </c>
      <c r="R369" s="167"/>
      <c r="S369" s="167"/>
      <c r="T369" s="167"/>
      <c r="U369" s="167"/>
      <c r="V369" s="167">
        <f>SUM(V370:V406)</f>
        <v>116.44999999999999</v>
      </c>
      <c r="W369" s="167"/>
      <c r="X369" s="168"/>
      <c r="Y369" s="162"/>
      <c r="AG369" t="s">
        <v>144</v>
      </c>
    </row>
    <row r="370" spans="1:60" ht="22.5" outlineLevel="1" x14ac:dyDescent="0.2">
      <c r="A370" s="170">
        <v>124</v>
      </c>
      <c r="B370" s="171" t="s">
        <v>615</v>
      </c>
      <c r="C370" s="186" t="s">
        <v>616</v>
      </c>
      <c r="D370" s="172" t="s">
        <v>172</v>
      </c>
      <c r="E370" s="173">
        <v>142.6</v>
      </c>
      <c r="F370" s="174"/>
      <c r="G370" s="175">
        <f>ROUND(E370*F370,2)</f>
        <v>0</v>
      </c>
      <c r="H370" s="174"/>
      <c r="I370" s="175">
        <f>ROUND(E370*H370,2)</f>
        <v>0</v>
      </c>
      <c r="J370" s="174"/>
      <c r="K370" s="175">
        <f>ROUND(E370*J370,2)</f>
        <v>0</v>
      </c>
      <c r="L370" s="175">
        <v>21</v>
      </c>
      <c r="M370" s="175">
        <f>G370*(1+L370/100)</f>
        <v>0</v>
      </c>
      <c r="N370" s="173">
        <v>0</v>
      </c>
      <c r="O370" s="173">
        <f>ROUND(E370*N370,2)</f>
        <v>0</v>
      </c>
      <c r="P370" s="173">
        <v>0</v>
      </c>
      <c r="Q370" s="173">
        <f>ROUND(E370*P370,2)</f>
        <v>0</v>
      </c>
      <c r="R370" s="175"/>
      <c r="S370" s="175" t="s">
        <v>148</v>
      </c>
      <c r="T370" s="175" t="s">
        <v>148</v>
      </c>
      <c r="U370" s="175">
        <v>1.6E-2</v>
      </c>
      <c r="V370" s="175">
        <f>ROUND(E370*U370,2)</f>
        <v>2.2799999999999998</v>
      </c>
      <c r="W370" s="175"/>
      <c r="X370" s="176" t="s">
        <v>149</v>
      </c>
      <c r="Y370" s="157" t="s">
        <v>150</v>
      </c>
      <c r="Z370" s="147"/>
      <c r="AA370" s="147"/>
      <c r="AB370" s="147"/>
      <c r="AC370" s="147"/>
      <c r="AD370" s="147"/>
      <c r="AE370" s="147"/>
      <c r="AF370" s="147"/>
      <c r="AG370" s="147" t="s">
        <v>151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4"/>
      <c r="B371" s="155"/>
      <c r="C371" s="187" t="s">
        <v>261</v>
      </c>
      <c r="D371" s="158"/>
      <c r="E371" s="159">
        <v>142.6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153</v>
      </c>
      <c r="AH371" s="147">
        <v>5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70">
        <v>125</v>
      </c>
      <c r="B372" s="171" t="s">
        <v>617</v>
      </c>
      <c r="C372" s="186" t="s">
        <v>618</v>
      </c>
      <c r="D372" s="172" t="s">
        <v>172</v>
      </c>
      <c r="E372" s="173">
        <v>142.6</v>
      </c>
      <c r="F372" s="174"/>
      <c r="G372" s="175">
        <f>ROUND(E372*F372,2)</f>
        <v>0</v>
      </c>
      <c r="H372" s="174"/>
      <c r="I372" s="175">
        <f>ROUND(E372*H372,2)</f>
        <v>0</v>
      </c>
      <c r="J372" s="174"/>
      <c r="K372" s="175">
        <f>ROUND(E372*J372,2)</f>
        <v>0</v>
      </c>
      <c r="L372" s="175">
        <v>21</v>
      </c>
      <c r="M372" s="175">
        <f>G372*(1+L372/100)</f>
        <v>0</v>
      </c>
      <c r="N372" s="173">
        <v>0</v>
      </c>
      <c r="O372" s="173">
        <f>ROUND(E372*N372,2)</f>
        <v>0</v>
      </c>
      <c r="P372" s="173">
        <v>0</v>
      </c>
      <c r="Q372" s="173">
        <f>ROUND(E372*P372,2)</f>
        <v>0</v>
      </c>
      <c r="R372" s="175"/>
      <c r="S372" s="175" t="s">
        <v>148</v>
      </c>
      <c r="T372" s="175" t="s">
        <v>148</v>
      </c>
      <c r="U372" s="175">
        <v>0.14699999999999999</v>
      </c>
      <c r="V372" s="175">
        <f>ROUND(E372*U372,2)</f>
        <v>20.96</v>
      </c>
      <c r="W372" s="175"/>
      <c r="X372" s="176" t="s">
        <v>149</v>
      </c>
      <c r="Y372" s="157" t="s">
        <v>150</v>
      </c>
      <c r="Z372" s="147"/>
      <c r="AA372" s="147"/>
      <c r="AB372" s="147"/>
      <c r="AC372" s="147"/>
      <c r="AD372" s="147"/>
      <c r="AE372" s="147"/>
      <c r="AF372" s="147"/>
      <c r="AG372" s="147" t="s">
        <v>151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187" t="s">
        <v>261</v>
      </c>
      <c r="D373" s="158"/>
      <c r="E373" s="159">
        <v>142.6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153</v>
      </c>
      <c r="AH373" s="147">
        <v>5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2.5" outlineLevel="1" x14ac:dyDescent="0.2">
      <c r="A374" s="170">
        <v>126</v>
      </c>
      <c r="B374" s="171" t="s">
        <v>619</v>
      </c>
      <c r="C374" s="186" t="s">
        <v>620</v>
      </c>
      <c r="D374" s="172" t="s">
        <v>172</v>
      </c>
      <c r="E374" s="173">
        <v>142.6</v>
      </c>
      <c r="F374" s="174"/>
      <c r="G374" s="175">
        <f>ROUND(E374*F374,2)</f>
        <v>0</v>
      </c>
      <c r="H374" s="174"/>
      <c r="I374" s="175">
        <f>ROUND(E374*H374,2)</f>
        <v>0</v>
      </c>
      <c r="J374" s="174"/>
      <c r="K374" s="175">
        <f>ROUND(E374*J374,2)</f>
        <v>0</v>
      </c>
      <c r="L374" s="175">
        <v>21</v>
      </c>
      <c r="M374" s="175">
        <f>G374*(1+L374/100)</f>
        <v>0</v>
      </c>
      <c r="N374" s="173">
        <v>0</v>
      </c>
      <c r="O374" s="173">
        <f>ROUND(E374*N374,2)</f>
        <v>0</v>
      </c>
      <c r="P374" s="173">
        <v>0</v>
      </c>
      <c r="Q374" s="173">
        <f>ROUND(E374*P374,2)</f>
        <v>0</v>
      </c>
      <c r="R374" s="175"/>
      <c r="S374" s="175" t="s">
        <v>148</v>
      </c>
      <c r="T374" s="175" t="s">
        <v>148</v>
      </c>
      <c r="U374" s="175">
        <v>4.5999999999999999E-2</v>
      </c>
      <c r="V374" s="175">
        <f>ROUND(E374*U374,2)</f>
        <v>6.56</v>
      </c>
      <c r="W374" s="175"/>
      <c r="X374" s="176" t="s">
        <v>149</v>
      </c>
      <c r="Y374" s="157" t="s">
        <v>150</v>
      </c>
      <c r="Z374" s="147"/>
      <c r="AA374" s="147"/>
      <c r="AB374" s="147"/>
      <c r="AC374" s="147"/>
      <c r="AD374" s="147"/>
      <c r="AE374" s="147"/>
      <c r="AF374" s="147"/>
      <c r="AG374" s="147" t="s">
        <v>151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7" t="s">
        <v>261</v>
      </c>
      <c r="D375" s="158"/>
      <c r="E375" s="159">
        <v>142.6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153</v>
      </c>
      <c r="AH375" s="147">
        <v>5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0">
        <v>127</v>
      </c>
      <c r="B376" s="171" t="s">
        <v>621</v>
      </c>
      <c r="C376" s="186" t="s">
        <v>622</v>
      </c>
      <c r="D376" s="172" t="s">
        <v>216</v>
      </c>
      <c r="E376" s="173">
        <v>75.099999999999994</v>
      </c>
      <c r="F376" s="174"/>
      <c r="G376" s="175">
        <f>ROUND(E376*F376,2)</f>
        <v>0</v>
      </c>
      <c r="H376" s="174"/>
      <c r="I376" s="175">
        <f>ROUND(E376*H376,2)</f>
        <v>0</v>
      </c>
      <c r="J376" s="174"/>
      <c r="K376" s="175">
        <f>ROUND(E376*J376,2)</f>
        <v>0</v>
      </c>
      <c r="L376" s="175">
        <v>21</v>
      </c>
      <c r="M376" s="175">
        <f>G376*(1+L376/100)</f>
        <v>0</v>
      </c>
      <c r="N376" s="173">
        <v>0</v>
      </c>
      <c r="O376" s="173">
        <f>ROUND(E376*N376,2)</f>
        <v>0</v>
      </c>
      <c r="P376" s="173">
        <v>8.0000000000000007E-5</v>
      </c>
      <c r="Q376" s="173">
        <f>ROUND(E376*P376,2)</f>
        <v>0.01</v>
      </c>
      <c r="R376" s="175"/>
      <c r="S376" s="175" t="s">
        <v>148</v>
      </c>
      <c r="T376" s="175" t="s">
        <v>148</v>
      </c>
      <c r="U376" s="175">
        <v>3.5000000000000003E-2</v>
      </c>
      <c r="V376" s="175">
        <f>ROUND(E376*U376,2)</f>
        <v>2.63</v>
      </c>
      <c r="W376" s="175"/>
      <c r="X376" s="176" t="s">
        <v>149</v>
      </c>
      <c r="Y376" s="157" t="s">
        <v>150</v>
      </c>
      <c r="Z376" s="147"/>
      <c r="AA376" s="147"/>
      <c r="AB376" s="147"/>
      <c r="AC376" s="147"/>
      <c r="AD376" s="147"/>
      <c r="AE376" s="147"/>
      <c r="AF376" s="147"/>
      <c r="AG376" s="147" t="s">
        <v>151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187" t="s">
        <v>623</v>
      </c>
      <c r="D377" s="158"/>
      <c r="E377" s="159">
        <v>28.28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153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87" t="s">
        <v>624</v>
      </c>
      <c r="D378" s="158"/>
      <c r="E378" s="159">
        <v>19.100000000000001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153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87" t="s">
        <v>625</v>
      </c>
      <c r="D379" s="158"/>
      <c r="E379" s="159">
        <v>11.96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153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7" t="s">
        <v>626</v>
      </c>
      <c r="D380" s="158"/>
      <c r="E380" s="159">
        <v>15.76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153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70">
        <v>128</v>
      </c>
      <c r="B381" s="171" t="s">
        <v>627</v>
      </c>
      <c r="C381" s="186" t="s">
        <v>628</v>
      </c>
      <c r="D381" s="172" t="s">
        <v>216</v>
      </c>
      <c r="E381" s="173">
        <v>114.98</v>
      </c>
      <c r="F381" s="174"/>
      <c r="G381" s="175">
        <f>ROUND(E381*F381,2)</f>
        <v>0</v>
      </c>
      <c r="H381" s="174"/>
      <c r="I381" s="175">
        <f>ROUND(E381*H381,2)</f>
        <v>0</v>
      </c>
      <c r="J381" s="174"/>
      <c r="K381" s="175">
        <f>ROUND(E381*J381,2)</f>
        <v>0</v>
      </c>
      <c r="L381" s="175">
        <v>21</v>
      </c>
      <c r="M381" s="175">
        <f>G381*(1+L381/100)</f>
        <v>0</v>
      </c>
      <c r="N381" s="173">
        <v>8.0000000000000007E-5</v>
      </c>
      <c r="O381" s="173">
        <f>ROUND(E381*N381,2)</f>
        <v>0.01</v>
      </c>
      <c r="P381" s="173">
        <v>0</v>
      </c>
      <c r="Q381" s="173">
        <f>ROUND(E381*P381,2)</f>
        <v>0</v>
      </c>
      <c r="R381" s="175"/>
      <c r="S381" s="175" t="s">
        <v>148</v>
      </c>
      <c r="T381" s="175" t="s">
        <v>148</v>
      </c>
      <c r="U381" s="175">
        <v>0.13719999999999999</v>
      </c>
      <c r="V381" s="175">
        <f>ROUND(E381*U381,2)</f>
        <v>15.78</v>
      </c>
      <c r="W381" s="175"/>
      <c r="X381" s="176" t="s">
        <v>149</v>
      </c>
      <c r="Y381" s="157" t="s">
        <v>150</v>
      </c>
      <c r="Z381" s="147"/>
      <c r="AA381" s="147"/>
      <c r="AB381" s="147"/>
      <c r="AC381" s="147"/>
      <c r="AD381" s="147"/>
      <c r="AE381" s="147"/>
      <c r="AF381" s="147"/>
      <c r="AG381" s="147" t="s">
        <v>151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187" t="s">
        <v>629</v>
      </c>
      <c r="D382" s="158"/>
      <c r="E382" s="159">
        <v>12.89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153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87" t="s">
        <v>630</v>
      </c>
      <c r="D383" s="158"/>
      <c r="E383" s="159">
        <v>10.16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153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7" t="s">
        <v>631</v>
      </c>
      <c r="D384" s="158"/>
      <c r="E384" s="159">
        <v>15.46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153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87" t="s">
        <v>632</v>
      </c>
      <c r="D385" s="158"/>
      <c r="E385" s="159">
        <v>10.7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153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87" t="s">
        <v>633</v>
      </c>
      <c r="D386" s="158"/>
      <c r="E386" s="159">
        <v>20.100000000000001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153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87" t="s">
        <v>634</v>
      </c>
      <c r="D387" s="158"/>
      <c r="E387" s="159">
        <v>10.16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153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87" t="s">
        <v>635</v>
      </c>
      <c r="D388" s="158"/>
      <c r="E388" s="159">
        <v>15.59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153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87" t="s">
        <v>636</v>
      </c>
      <c r="D389" s="158"/>
      <c r="E389" s="159">
        <v>10.46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153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7" t="s">
        <v>637</v>
      </c>
      <c r="D390" s="158"/>
      <c r="E390" s="159">
        <v>9.4600000000000009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153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70">
        <v>129</v>
      </c>
      <c r="B391" s="171" t="s">
        <v>638</v>
      </c>
      <c r="C391" s="186" t="s">
        <v>639</v>
      </c>
      <c r="D391" s="172" t="s">
        <v>172</v>
      </c>
      <c r="E391" s="173">
        <v>99.8</v>
      </c>
      <c r="F391" s="174"/>
      <c r="G391" s="175">
        <f>ROUND(E391*F391,2)</f>
        <v>0</v>
      </c>
      <c r="H391" s="174"/>
      <c r="I391" s="175">
        <f>ROUND(E391*H391,2)</f>
        <v>0</v>
      </c>
      <c r="J391" s="174"/>
      <c r="K391" s="175">
        <f>ROUND(E391*J391,2)</f>
        <v>0</v>
      </c>
      <c r="L391" s="175">
        <v>21</v>
      </c>
      <c r="M391" s="175">
        <f>G391*(1+L391/100)</f>
        <v>0</v>
      </c>
      <c r="N391" s="173">
        <v>0</v>
      </c>
      <c r="O391" s="173">
        <f>ROUND(E391*N391,2)</f>
        <v>0</v>
      </c>
      <c r="P391" s="173">
        <v>3.5000000000000001E-3</v>
      </c>
      <c r="Q391" s="173">
        <f>ROUND(E391*P391,2)</f>
        <v>0.35</v>
      </c>
      <c r="R391" s="175"/>
      <c r="S391" s="175" t="s">
        <v>148</v>
      </c>
      <c r="T391" s="175" t="s">
        <v>148</v>
      </c>
      <c r="U391" s="175">
        <v>0.105</v>
      </c>
      <c r="V391" s="175">
        <f>ROUND(E391*U391,2)</f>
        <v>10.48</v>
      </c>
      <c r="W391" s="175"/>
      <c r="X391" s="176" t="s">
        <v>149</v>
      </c>
      <c r="Y391" s="157" t="s">
        <v>150</v>
      </c>
      <c r="Z391" s="147"/>
      <c r="AA391" s="147"/>
      <c r="AB391" s="147"/>
      <c r="AC391" s="147"/>
      <c r="AD391" s="147"/>
      <c r="AE391" s="147"/>
      <c r="AF391" s="147"/>
      <c r="AG391" s="147" t="s">
        <v>151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187" t="s">
        <v>285</v>
      </c>
      <c r="D392" s="158"/>
      <c r="E392" s="159">
        <v>43.08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153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7" t="s">
        <v>286</v>
      </c>
      <c r="D393" s="158"/>
      <c r="E393" s="159">
        <v>23.56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153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87" t="s">
        <v>287</v>
      </c>
      <c r="D394" s="158"/>
      <c r="E394" s="159">
        <v>15.89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153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87" t="s">
        <v>288</v>
      </c>
      <c r="D395" s="158"/>
      <c r="E395" s="159">
        <v>17.27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153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22.5" outlineLevel="1" x14ac:dyDescent="0.2">
      <c r="A396" s="170">
        <v>130</v>
      </c>
      <c r="B396" s="171" t="s">
        <v>640</v>
      </c>
      <c r="C396" s="186" t="s">
        <v>641</v>
      </c>
      <c r="D396" s="172" t="s">
        <v>172</v>
      </c>
      <c r="E396" s="173">
        <v>142.6</v>
      </c>
      <c r="F396" s="174"/>
      <c r="G396" s="175">
        <f>ROUND(E396*F396,2)</f>
        <v>0</v>
      </c>
      <c r="H396" s="174"/>
      <c r="I396" s="175">
        <f>ROUND(E396*H396,2)</f>
        <v>0</v>
      </c>
      <c r="J396" s="174"/>
      <c r="K396" s="175">
        <f>ROUND(E396*J396,2)</f>
        <v>0</v>
      </c>
      <c r="L396" s="175">
        <v>21</v>
      </c>
      <c r="M396" s="175">
        <f>G396*(1+L396/100)</f>
        <v>0</v>
      </c>
      <c r="N396" s="173">
        <v>3.3899999999999998E-3</v>
      </c>
      <c r="O396" s="173">
        <f>ROUND(E396*N396,2)</f>
        <v>0.48</v>
      </c>
      <c r="P396" s="173">
        <v>0</v>
      </c>
      <c r="Q396" s="173">
        <f>ROUND(E396*P396,2)</f>
        <v>0</v>
      </c>
      <c r="R396" s="175"/>
      <c r="S396" s="175" t="s">
        <v>148</v>
      </c>
      <c r="T396" s="175" t="s">
        <v>148</v>
      </c>
      <c r="U396" s="175">
        <v>0.38</v>
      </c>
      <c r="V396" s="175">
        <f>ROUND(E396*U396,2)</f>
        <v>54.19</v>
      </c>
      <c r="W396" s="175"/>
      <c r="X396" s="176" t="s">
        <v>149</v>
      </c>
      <c r="Y396" s="157" t="s">
        <v>150</v>
      </c>
      <c r="Z396" s="147"/>
      <c r="AA396" s="147"/>
      <c r="AB396" s="147"/>
      <c r="AC396" s="147"/>
      <c r="AD396" s="147"/>
      <c r="AE396" s="147"/>
      <c r="AF396" s="147"/>
      <c r="AG396" s="147" t="s">
        <v>151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87" t="s">
        <v>642</v>
      </c>
      <c r="D397" s="158"/>
      <c r="E397" s="159">
        <v>51.29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153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87" t="s">
        <v>643</v>
      </c>
      <c r="D398" s="158"/>
      <c r="E398" s="159">
        <v>26.63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153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87" t="s">
        <v>644</v>
      </c>
      <c r="D399" s="158"/>
      <c r="E399" s="159">
        <v>48.27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153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7" t="s">
        <v>645</v>
      </c>
      <c r="D400" s="158"/>
      <c r="E400" s="159">
        <v>16.41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153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70">
        <v>131</v>
      </c>
      <c r="B401" s="171" t="s">
        <v>646</v>
      </c>
      <c r="C401" s="186" t="s">
        <v>647</v>
      </c>
      <c r="D401" s="172" t="s">
        <v>172</v>
      </c>
      <c r="E401" s="173">
        <v>8.3699999999999992</v>
      </c>
      <c r="F401" s="174"/>
      <c r="G401" s="175">
        <f>ROUND(E401*F401,2)</f>
        <v>0</v>
      </c>
      <c r="H401" s="174"/>
      <c r="I401" s="175">
        <f>ROUND(E401*H401,2)</f>
        <v>0</v>
      </c>
      <c r="J401" s="174"/>
      <c r="K401" s="175">
        <f>ROUND(E401*J401,2)</f>
        <v>0</v>
      </c>
      <c r="L401" s="175">
        <v>21</v>
      </c>
      <c r="M401" s="175">
        <f>G401*(1+L401/100)</f>
        <v>0</v>
      </c>
      <c r="N401" s="173">
        <v>1.65E-3</v>
      </c>
      <c r="O401" s="173">
        <f>ROUND(E401*N401,2)</f>
        <v>0.01</v>
      </c>
      <c r="P401" s="173">
        <v>0</v>
      </c>
      <c r="Q401" s="173">
        <f>ROUND(E401*P401,2)</f>
        <v>0</v>
      </c>
      <c r="R401" s="175"/>
      <c r="S401" s="175" t="s">
        <v>148</v>
      </c>
      <c r="T401" s="175" t="s">
        <v>148</v>
      </c>
      <c r="U401" s="175">
        <v>0.16500000000000001</v>
      </c>
      <c r="V401" s="175">
        <f>ROUND(E401*U401,2)</f>
        <v>1.38</v>
      </c>
      <c r="W401" s="175"/>
      <c r="X401" s="176" t="s">
        <v>149</v>
      </c>
      <c r="Y401" s="157" t="s">
        <v>150</v>
      </c>
      <c r="Z401" s="147"/>
      <c r="AA401" s="147"/>
      <c r="AB401" s="147"/>
      <c r="AC401" s="147"/>
      <c r="AD401" s="147"/>
      <c r="AE401" s="147"/>
      <c r="AF401" s="147"/>
      <c r="AG401" s="147" t="s">
        <v>151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187" t="s">
        <v>648</v>
      </c>
      <c r="D402" s="158"/>
      <c r="E402" s="159">
        <v>8.3699999999999992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153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70">
        <v>132</v>
      </c>
      <c r="B403" s="171" t="s">
        <v>649</v>
      </c>
      <c r="C403" s="186" t="s">
        <v>650</v>
      </c>
      <c r="D403" s="172" t="s">
        <v>651</v>
      </c>
      <c r="E403" s="173">
        <v>1497.3</v>
      </c>
      <c r="F403" s="174"/>
      <c r="G403" s="175">
        <f>ROUND(E403*F403,2)</f>
        <v>0</v>
      </c>
      <c r="H403" s="174"/>
      <c r="I403" s="175">
        <f>ROUND(E403*H403,2)</f>
        <v>0</v>
      </c>
      <c r="J403" s="174"/>
      <c r="K403" s="175">
        <f>ROUND(E403*J403,2)</f>
        <v>0</v>
      </c>
      <c r="L403" s="175">
        <v>21</v>
      </c>
      <c r="M403" s="175">
        <f>G403*(1+L403/100)</f>
        <v>0</v>
      </c>
      <c r="N403" s="173">
        <v>1E-3</v>
      </c>
      <c r="O403" s="173">
        <f>ROUND(E403*N403,2)</f>
        <v>1.5</v>
      </c>
      <c r="P403" s="173">
        <v>0</v>
      </c>
      <c r="Q403" s="173">
        <f>ROUND(E403*P403,2)</f>
        <v>0</v>
      </c>
      <c r="R403" s="175" t="s">
        <v>267</v>
      </c>
      <c r="S403" s="175" t="s">
        <v>148</v>
      </c>
      <c r="T403" s="175" t="s">
        <v>148</v>
      </c>
      <c r="U403" s="175">
        <v>0</v>
      </c>
      <c r="V403" s="175">
        <f>ROUND(E403*U403,2)</f>
        <v>0</v>
      </c>
      <c r="W403" s="175"/>
      <c r="X403" s="176" t="s">
        <v>268</v>
      </c>
      <c r="Y403" s="157" t="s">
        <v>150</v>
      </c>
      <c r="Z403" s="147"/>
      <c r="AA403" s="147"/>
      <c r="AB403" s="147"/>
      <c r="AC403" s="147"/>
      <c r="AD403" s="147"/>
      <c r="AE403" s="147"/>
      <c r="AF403" s="147"/>
      <c r="AG403" s="147" t="s">
        <v>269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">
      <c r="A404" s="154"/>
      <c r="B404" s="155"/>
      <c r="C404" s="249" t="s">
        <v>652</v>
      </c>
      <c r="D404" s="250"/>
      <c r="E404" s="250"/>
      <c r="F404" s="250"/>
      <c r="G404" s="250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199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187" t="s">
        <v>653</v>
      </c>
      <c r="D405" s="158"/>
      <c r="E405" s="159">
        <v>1497.3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153</v>
      </c>
      <c r="AH405" s="147">
        <v>5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7">
        <v>133</v>
      </c>
      <c r="B406" s="178" t="s">
        <v>654</v>
      </c>
      <c r="C406" s="188" t="s">
        <v>655</v>
      </c>
      <c r="D406" s="179" t="s">
        <v>397</v>
      </c>
      <c r="E406" s="180">
        <v>2.0037199999999999</v>
      </c>
      <c r="F406" s="181"/>
      <c r="G406" s="182">
        <f>ROUND(E406*F406,2)</f>
        <v>0</v>
      </c>
      <c r="H406" s="181"/>
      <c r="I406" s="182">
        <f>ROUND(E406*H406,2)</f>
        <v>0</v>
      </c>
      <c r="J406" s="181"/>
      <c r="K406" s="182">
        <f>ROUND(E406*J406,2)</f>
        <v>0</v>
      </c>
      <c r="L406" s="182">
        <v>21</v>
      </c>
      <c r="M406" s="182">
        <f>G406*(1+L406/100)</f>
        <v>0</v>
      </c>
      <c r="N406" s="180">
        <v>0</v>
      </c>
      <c r="O406" s="180">
        <f>ROUND(E406*N406,2)</f>
        <v>0</v>
      </c>
      <c r="P406" s="180">
        <v>0</v>
      </c>
      <c r="Q406" s="180">
        <f>ROUND(E406*P406,2)</f>
        <v>0</v>
      </c>
      <c r="R406" s="182"/>
      <c r="S406" s="182" t="s">
        <v>148</v>
      </c>
      <c r="T406" s="182" t="s">
        <v>148</v>
      </c>
      <c r="U406" s="182">
        <v>1.091</v>
      </c>
      <c r="V406" s="182">
        <f>ROUND(E406*U406,2)</f>
        <v>2.19</v>
      </c>
      <c r="W406" s="182"/>
      <c r="X406" s="183" t="s">
        <v>398</v>
      </c>
      <c r="Y406" s="157" t="s">
        <v>150</v>
      </c>
      <c r="Z406" s="147"/>
      <c r="AA406" s="147"/>
      <c r="AB406" s="147"/>
      <c r="AC406" s="147"/>
      <c r="AD406" s="147"/>
      <c r="AE406" s="147"/>
      <c r="AF406" s="147"/>
      <c r="AG406" s="147" t="s">
        <v>399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">
      <c r="A407" s="163" t="s">
        <v>143</v>
      </c>
      <c r="B407" s="164" t="s">
        <v>104</v>
      </c>
      <c r="C407" s="185" t="s">
        <v>105</v>
      </c>
      <c r="D407" s="165"/>
      <c r="E407" s="166"/>
      <c r="F407" s="167"/>
      <c r="G407" s="167">
        <f>SUMIF(AG408:AG429,"&lt;&gt;NOR",G408:G429)</f>
        <v>0</v>
      </c>
      <c r="H407" s="167"/>
      <c r="I407" s="167">
        <f>SUM(I408:I429)</f>
        <v>0</v>
      </c>
      <c r="J407" s="167"/>
      <c r="K407" s="167">
        <f>SUM(K408:K429)</f>
        <v>0</v>
      </c>
      <c r="L407" s="167"/>
      <c r="M407" s="167">
        <f>SUM(M408:M429)</f>
        <v>0</v>
      </c>
      <c r="N407" s="166"/>
      <c r="O407" s="166">
        <f>SUM(O408:O429)</f>
        <v>1.03</v>
      </c>
      <c r="P407" s="166"/>
      <c r="Q407" s="166">
        <f>SUM(Q408:Q429)</f>
        <v>0</v>
      </c>
      <c r="R407" s="167"/>
      <c r="S407" s="167"/>
      <c r="T407" s="167"/>
      <c r="U407" s="167"/>
      <c r="V407" s="167">
        <f>SUM(V408:V429)</f>
        <v>65.510000000000005</v>
      </c>
      <c r="W407" s="167"/>
      <c r="X407" s="168"/>
      <c r="Y407" s="162"/>
      <c r="AG407" t="s">
        <v>144</v>
      </c>
    </row>
    <row r="408" spans="1:60" outlineLevel="1" x14ac:dyDescent="0.2">
      <c r="A408" s="170">
        <v>134</v>
      </c>
      <c r="B408" s="171" t="s">
        <v>656</v>
      </c>
      <c r="C408" s="186" t="s">
        <v>657</v>
      </c>
      <c r="D408" s="172" t="s">
        <v>172</v>
      </c>
      <c r="E408" s="173">
        <v>55.994999999999997</v>
      </c>
      <c r="F408" s="174"/>
      <c r="G408" s="175">
        <f>ROUND(E408*F408,2)</f>
        <v>0</v>
      </c>
      <c r="H408" s="174"/>
      <c r="I408" s="175">
        <f>ROUND(E408*H408,2)</f>
        <v>0</v>
      </c>
      <c r="J408" s="174"/>
      <c r="K408" s="175">
        <f>ROUND(E408*J408,2)</f>
        <v>0</v>
      </c>
      <c r="L408" s="175">
        <v>21</v>
      </c>
      <c r="M408" s="175">
        <f>G408*(1+L408/100)</f>
        <v>0</v>
      </c>
      <c r="N408" s="173">
        <v>3.0000000000000001E-5</v>
      </c>
      <c r="O408" s="173">
        <f>ROUND(E408*N408,2)</f>
        <v>0</v>
      </c>
      <c r="P408" s="173">
        <v>0</v>
      </c>
      <c r="Q408" s="173">
        <f>ROUND(E408*P408,2)</f>
        <v>0</v>
      </c>
      <c r="R408" s="175"/>
      <c r="S408" s="175" t="s">
        <v>148</v>
      </c>
      <c r="T408" s="175" t="s">
        <v>148</v>
      </c>
      <c r="U408" s="175">
        <v>0.05</v>
      </c>
      <c r="V408" s="175">
        <f>ROUND(E408*U408,2)</f>
        <v>2.8</v>
      </c>
      <c r="W408" s="175"/>
      <c r="X408" s="176" t="s">
        <v>149</v>
      </c>
      <c r="Y408" s="157" t="s">
        <v>150</v>
      </c>
      <c r="Z408" s="147"/>
      <c r="AA408" s="147"/>
      <c r="AB408" s="147"/>
      <c r="AC408" s="147"/>
      <c r="AD408" s="147"/>
      <c r="AE408" s="147"/>
      <c r="AF408" s="147"/>
      <c r="AG408" s="147" t="s">
        <v>151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">
      <c r="A409" s="154"/>
      <c r="B409" s="155"/>
      <c r="C409" s="249" t="s">
        <v>658</v>
      </c>
      <c r="D409" s="250"/>
      <c r="E409" s="250"/>
      <c r="F409" s="250"/>
      <c r="G409" s="250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199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187" t="s">
        <v>252</v>
      </c>
      <c r="D410" s="158"/>
      <c r="E410" s="159">
        <v>55.994999999999997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153</v>
      </c>
      <c r="AH410" s="147">
        <v>5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.5" outlineLevel="1" x14ac:dyDescent="0.2">
      <c r="A411" s="170">
        <v>135</v>
      </c>
      <c r="B411" s="171" t="s">
        <v>659</v>
      </c>
      <c r="C411" s="186" t="s">
        <v>660</v>
      </c>
      <c r="D411" s="172" t="s">
        <v>172</v>
      </c>
      <c r="E411" s="173">
        <v>55.994999999999997</v>
      </c>
      <c r="F411" s="174"/>
      <c r="G411" s="175">
        <f>ROUND(E411*F411,2)</f>
        <v>0</v>
      </c>
      <c r="H411" s="174"/>
      <c r="I411" s="175">
        <f>ROUND(E411*H411,2)</f>
        <v>0</v>
      </c>
      <c r="J411" s="174"/>
      <c r="K411" s="175">
        <f>ROUND(E411*J411,2)</f>
        <v>0</v>
      </c>
      <c r="L411" s="175">
        <v>21</v>
      </c>
      <c r="M411" s="175">
        <f>G411*(1+L411/100)</f>
        <v>0</v>
      </c>
      <c r="N411" s="173">
        <v>5.0299999999999997E-3</v>
      </c>
      <c r="O411" s="173">
        <f>ROUND(E411*N411,2)</f>
        <v>0.28000000000000003</v>
      </c>
      <c r="P411" s="173">
        <v>0</v>
      </c>
      <c r="Q411" s="173">
        <f>ROUND(E411*P411,2)</f>
        <v>0</v>
      </c>
      <c r="R411" s="175"/>
      <c r="S411" s="175" t="s">
        <v>148</v>
      </c>
      <c r="T411" s="175" t="s">
        <v>148</v>
      </c>
      <c r="U411" s="175">
        <v>1.0746</v>
      </c>
      <c r="V411" s="175">
        <f>ROUND(E411*U411,2)</f>
        <v>60.17</v>
      </c>
      <c r="W411" s="175"/>
      <c r="X411" s="176" t="s">
        <v>149</v>
      </c>
      <c r="Y411" s="157" t="s">
        <v>150</v>
      </c>
      <c r="Z411" s="147"/>
      <c r="AA411" s="147"/>
      <c r="AB411" s="147"/>
      <c r="AC411" s="147"/>
      <c r="AD411" s="147"/>
      <c r="AE411" s="147"/>
      <c r="AF411" s="147"/>
      <c r="AG411" s="147" t="s">
        <v>151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187" t="s">
        <v>661</v>
      </c>
      <c r="D412" s="158"/>
      <c r="E412" s="159">
        <v>7.02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153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7" t="s">
        <v>662</v>
      </c>
      <c r="D413" s="158"/>
      <c r="E413" s="159">
        <v>6.9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153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87" t="s">
        <v>663</v>
      </c>
      <c r="D414" s="158"/>
      <c r="E414" s="159">
        <v>16.2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153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7" t="s">
        <v>664</v>
      </c>
      <c r="D415" s="158"/>
      <c r="E415" s="159">
        <v>12.6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153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89" t="s">
        <v>245</v>
      </c>
      <c r="D416" s="160"/>
      <c r="E416" s="161">
        <v>42.72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153</v>
      </c>
      <c r="AH416" s="147">
        <v>1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7" t="s">
        <v>665</v>
      </c>
      <c r="D417" s="158"/>
      <c r="E417" s="159">
        <v>2.25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153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7" t="s">
        <v>666</v>
      </c>
      <c r="D418" s="158"/>
      <c r="E418" s="159">
        <v>2.4750000000000001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153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7" t="s">
        <v>667</v>
      </c>
      <c r="D419" s="158"/>
      <c r="E419" s="159">
        <v>3.0750000000000002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153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7" t="s">
        <v>668</v>
      </c>
      <c r="D420" s="158"/>
      <c r="E420" s="159">
        <v>2.3250000000000002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153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7" t="s">
        <v>669</v>
      </c>
      <c r="D421" s="158"/>
      <c r="E421" s="159">
        <v>3.15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153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9" t="s">
        <v>245</v>
      </c>
      <c r="D422" s="160"/>
      <c r="E422" s="161">
        <v>13.275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153</v>
      </c>
      <c r="AH422" s="147">
        <v>1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22.5" outlineLevel="1" x14ac:dyDescent="0.2">
      <c r="A423" s="170">
        <v>136</v>
      </c>
      <c r="B423" s="171" t="s">
        <v>670</v>
      </c>
      <c r="C423" s="186" t="s">
        <v>671</v>
      </c>
      <c r="D423" s="172" t="s">
        <v>216</v>
      </c>
      <c r="E423" s="173">
        <v>7.3</v>
      </c>
      <c r="F423" s="174"/>
      <c r="G423" s="175">
        <f>ROUND(E423*F423,2)</f>
        <v>0</v>
      </c>
      <c r="H423" s="174"/>
      <c r="I423" s="175">
        <f>ROUND(E423*H423,2)</f>
        <v>0</v>
      </c>
      <c r="J423" s="174"/>
      <c r="K423" s="175">
        <f>ROUND(E423*J423,2)</f>
        <v>0</v>
      </c>
      <c r="L423" s="175">
        <v>21</v>
      </c>
      <c r="M423" s="175">
        <f>G423*(1+L423/100)</f>
        <v>0</v>
      </c>
      <c r="N423" s="173">
        <v>0</v>
      </c>
      <c r="O423" s="173">
        <f>ROUND(E423*N423,2)</f>
        <v>0</v>
      </c>
      <c r="P423" s="173">
        <v>0</v>
      </c>
      <c r="Q423" s="173">
        <f>ROUND(E423*P423,2)</f>
        <v>0</v>
      </c>
      <c r="R423" s="175"/>
      <c r="S423" s="175" t="s">
        <v>148</v>
      </c>
      <c r="T423" s="175" t="s">
        <v>148</v>
      </c>
      <c r="U423" s="175">
        <v>0.12</v>
      </c>
      <c r="V423" s="175">
        <f>ROUND(E423*U423,2)</f>
        <v>0.88</v>
      </c>
      <c r="W423" s="175"/>
      <c r="X423" s="176" t="s">
        <v>149</v>
      </c>
      <c r="Y423" s="157" t="s">
        <v>150</v>
      </c>
      <c r="Z423" s="147"/>
      <c r="AA423" s="147"/>
      <c r="AB423" s="147"/>
      <c r="AC423" s="147"/>
      <c r="AD423" s="147"/>
      <c r="AE423" s="147"/>
      <c r="AF423" s="147"/>
      <c r="AG423" s="147" t="s">
        <v>151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">
      <c r="A424" s="154"/>
      <c r="B424" s="155"/>
      <c r="C424" s="187" t="s">
        <v>672</v>
      </c>
      <c r="D424" s="158"/>
      <c r="E424" s="159">
        <v>7.3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153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70">
        <v>137</v>
      </c>
      <c r="B425" s="171" t="s">
        <v>673</v>
      </c>
      <c r="C425" s="186" t="s">
        <v>674</v>
      </c>
      <c r="D425" s="172" t="s">
        <v>216</v>
      </c>
      <c r="E425" s="173">
        <v>8.76</v>
      </c>
      <c r="F425" s="174"/>
      <c r="G425" s="175">
        <f>ROUND(E425*F425,2)</f>
        <v>0</v>
      </c>
      <c r="H425" s="174"/>
      <c r="I425" s="175">
        <f>ROUND(E425*H425,2)</f>
        <v>0</v>
      </c>
      <c r="J425" s="174"/>
      <c r="K425" s="175">
        <f>ROUND(E425*J425,2)</f>
        <v>0</v>
      </c>
      <c r="L425" s="175">
        <v>21</v>
      </c>
      <c r="M425" s="175">
        <f>G425*(1+L425/100)</f>
        <v>0</v>
      </c>
      <c r="N425" s="173">
        <v>0</v>
      </c>
      <c r="O425" s="173">
        <f>ROUND(E425*N425,2)</f>
        <v>0</v>
      </c>
      <c r="P425" s="173">
        <v>0</v>
      </c>
      <c r="Q425" s="173">
        <f>ROUND(E425*P425,2)</f>
        <v>0</v>
      </c>
      <c r="R425" s="175" t="s">
        <v>267</v>
      </c>
      <c r="S425" s="175" t="s">
        <v>148</v>
      </c>
      <c r="T425" s="175" t="s">
        <v>148</v>
      </c>
      <c r="U425" s="175">
        <v>0</v>
      </c>
      <c r="V425" s="175">
        <f>ROUND(E425*U425,2)</f>
        <v>0</v>
      </c>
      <c r="W425" s="175"/>
      <c r="X425" s="176" t="s">
        <v>268</v>
      </c>
      <c r="Y425" s="157" t="s">
        <v>150</v>
      </c>
      <c r="Z425" s="147"/>
      <c r="AA425" s="147"/>
      <c r="AB425" s="147"/>
      <c r="AC425" s="147"/>
      <c r="AD425" s="147"/>
      <c r="AE425" s="147"/>
      <c r="AF425" s="147"/>
      <c r="AG425" s="147" t="s">
        <v>269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187" t="s">
        <v>675</v>
      </c>
      <c r="D426" s="158"/>
      <c r="E426" s="159">
        <v>8.76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153</v>
      </c>
      <c r="AH426" s="147">
        <v>5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70">
        <v>138</v>
      </c>
      <c r="B427" s="171" t="s">
        <v>676</v>
      </c>
      <c r="C427" s="186" t="s">
        <v>677</v>
      </c>
      <c r="D427" s="172" t="s">
        <v>172</v>
      </c>
      <c r="E427" s="173">
        <v>67.194000000000003</v>
      </c>
      <c r="F427" s="174"/>
      <c r="G427" s="175">
        <f>ROUND(E427*F427,2)</f>
        <v>0</v>
      </c>
      <c r="H427" s="174"/>
      <c r="I427" s="175">
        <f>ROUND(E427*H427,2)</f>
        <v>0</v>
      </c>
      <c r="J427" s="174"/>
      <c r="K427" s="175">
        <f>ROUND(E427*J427,2)</f>
        <v>0</v>
      </c>
      <c r="L427" s="175">
        <v>21</v>
      </c>
      <c r="M427" s="175">
        <f>G427*(1+L427/100)</f>
        <v>0</v>
      </c>
      <c r="N427" s="173">
        <v>1.12E-2</v>
      </c>
      <c r="O427" s="173">
        <f>ROUND(E427*N427,2)</f>
        <v>0.75</v>
      </c>
      <c r="P427" s="173">
        <v>0</v>
      </c>
      <c r="Q427" s="173">
        <f>ROUND(E427*P427,2)</f>
        <v>0</v>
      </c>
      <c r="R427" s="175" t="s">
        <v>267</v>
      </c>
      <c r="S427" s="175" t="s">
        <v>148</v>
      </c>
      <c r="T427" s="175" t="s">
        <v>148</v>
      </c>
      <c r="U427" s="175">
        <v>0</v>
      </c>
      <c r="V427" s="175">
        <f>ROUND(E427*U427,2)</f>
        <v>0</v>
      </c>
      <c r="W427" s="175"/>
      <c r="X427" s="176" t="s">
        <v>268</v>
      </c>
      <c r="Y427" s="157" t="s">
        <v>150</v>
      </c>
      <c r="Z427" s="147"/>
      <c r="AA427" s="147"/>
      <c r="AB427" s="147"/>
      <c r="AC427" s="147"/>
      <c r="AD427" s="147"/>
      <c r="AE427" s="147"/>
      <c r="AF427" s="147"/>
      <c r="AG427" s="147" t="s">
        <v>269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2" x14ac:dyDescent="0.2">
      <c r="A428" s="154"/>
      <c r="B428" s="155"/>
      <c r="C428" s="187" t="s">
        <v>678</v>
      </c>
      <c r="D428" s="158"/>
      <c r="E428" s="159">
        <v>67.194000000000003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153</v>
      </c>
      <c r="AH428" s="147">
        <v>5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77">
        <v>139</v>
      </c>
      <c r="B429" s="178" t="s">
        <v>679</v>
      </c>
      <c r="C429" s="188" t="s">
        <v>680</v>
      </c>
      <c r="D429" s="179" t="s">
        <v>397</v>
      </c>
      <c r="E429" s="180">
        <v>1.0359100000000001</v>
      </c>
      <c r="F429" s="181"/>
      <c r="G429" s="182">
        <f>ROUND(E429*F429,2)</f>
        <v>0</v>
      </c>
      <c r="H429" s="181"/>
      <c r="I429" s="182">
        <f>ROUND(E429*H429,2)</f>
        <v>0</v>
      </c>
      <c r="J429" s="181"/>
      <c r="K429" s="182">
        <f>ROUND(E429*J429,2)</f>
        <v>0</v>
      </c>
      <c r="L429" s="182">
        <v>21</v>
      </c>
      <c r="M429" s="182">
        <f>G429*(1+L429/100)</f>
        <v>0</v>
      </c>
      <c r="N429" s="180">
        <v>0</v>
      </c>
      <c r="O429" s="180">
        <f>ROUND(E429*N429,2)</f>
        <v>0</v>
      </c>
      <c r="P429" s="180">
        <v>0</v>
      </c>
      <c r="Q429" s="180">
        <f>ROUND(E429*P429,2)</f>
        <v>0</v>
      </c>
      <c r="R429" s="182"/>
      <c r="S429" s="182" t="s">
        <v>148</v>
      </c>
      <c r="T429" s="182" t="s">
        <v>148</v>
      </c>
      <c r="U429" s="182">
        <v>1.5980000000000001</v>
      </c>
      <c r="V429" s="182">
        <f>ROUND(E429*U429,2)</f>
        <v>1.66</v>
      </c>
      <c r="W429" s="182"/>
      <c r="X429" s="183" t="s">
        <v>398</v>
      </c>
      <c r="Y429" s="157" t="s">
        <v>150</v>
      </c>
      <c r="Z429" s="147"/>
      <c r="AA429" s="147"/>
      <c r="AB429" s="147"/>
      <c r="AC429" s="147"/>
      <c r="AD429" s="147"/>
      <c r="AE429" s="147"/>
      <c r="AF429" s="147"/>
      <c r="AG429" s="147" t="s">
        <v>399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x14ac:dyDescent="0.2">
      <c r="A430" s="163" t="s">
        <v>143</v>
      </c>
      <c r="B430" s="164" t="s">
        <v>106</v>
      </c>
      <c r="C430" s="185" t="s">
        <v>107</v>
      </c>
      <c r="D430" s="165"/>
      <c r="E430" s="166"/>
      <c r="F430" s="167"/>
      <c r="G430" s="167">
        <f>SUMIF(AG431:AG436,"&lt;&gt;NOR",G431:G436)</f>
        <v>0</v>
      </c>
      <c r="H430" s="167"/>
      <c r="I430" s="167">
        <f>SUM(I431:I436)</f>
        <v>0</v>
      </c>
      <c r="J430" s="167"/>
      <c r="K430" s="167">
        <f>SUM(K431:K436)</f>
        <v>0</v>
      </c>
      <c r="L430" s="167"/>
      <c r="M430" s="167">
        <f>SUM(M431:M436)</f>
        <v>0</v>
      </c>
      <c r="N430" s="166"/>
      <c r="O430" s="166">
        <f>SUM(O431:O436)</f>
        <v>0.19</v>
      </c>
      <c r="P430" s="166"/>
      <c r="Q430" s="166">
        <f>SUM(Q431:Q436)</f>
        <v>0</v>
      </c>
      <c r="R430" s="167"/>
      <c r="S430" s="167"/>
      <c r="T430" s="167"/>
      <c r="U430" s="167"/>
      <c r="V430" s="167">
        <f>SUM(V431:V436)</f>
        <v>118.99000000000001</v>
      </c>
      <c r="W430" s="167"/>
      <c r="X430" s="168"/>
      <c r="Y430" s="162"/>
      <c r="AG430" t="s">
        <v>144</v>
      </c>
    </row>
    <row r="431" spans="1:60" outlineLevel="1" x14ac:dyDescent="0.2">
      <c r="A431" s="170">
        <v>140</v>
      </c>
      <c r="B431" s="171" t="s">
        <v>681</v>
      </c>
      <c r="C431" s="186" t="s">
        <v>682</v>
      </c>
      <c r="D431" s="172" t="s">
        <v>172</v>
      </c>
      <c r="E431" s="173">
        <v>885.37070000000006</v>
      </c>
      <c r="F431" s="174"/>
      <c r="G431" s="175">
        <f>ROUND(E431*F431,2)</f>
        <v>0</v>
      </c>
      <c r="H431" s="174"/>
      <c r="I431" s="175">
        <f>ROUND(E431*H431,2)</f>
        <v>0</v>
      </c>
      <c r="J431" s="174"/>
      <c r="K431" s="175">
        <f>ROUND(E431*J431,2)</f>
        <v>0</v>
      </c>
      <c r="L431" s="175">
        <v>21</v>
      </c>
      <c r="M431" s="175">
        <f>G431*(1+L431/100)</f>
        <v>0</v>
      </c>
      <c r="N431" s="173">
        <v>6.9999999999999994E-5</v>
      </c>
      <c r="O431" s="173">
        <f>ROUND(E431*N431,2)</f>
        <v>0.06</v>
      </c>
      <c r="P431" s="173">
        <v>0</v>
      </c>
      <c r="Q431" s="173">
        <f>ROUND(E431*P431,2)</f>
        <v>0</v>
      </c>
      <c r="R431" s="175"/>
      <c r="S431" s="175" t="s">
        <v>148</v>
      </c>
      <c r="T431" s="175" t="s">
        <v>148</v>
      </c>
      <c r="U431" s="175">
        <v>3.2480000000000002E-2</v>
      </c>
      <c r="V431" s="175">
        <f>ROUND(E431*U431,2)</f>
        <v>28.76</v>
      </c>
      <c r="W431" s="175"/>
      <c r="X431" s="176" t="s">
        <v>149</v>
      </c>
      <c r="Y431" s="157" t="s">
        <v>150</v>
      </c>
      <c r="Z431" s="147"/>
      <c r="AA431" s="147"/>
      <c r="AB431" s="147"/>
      <c r="AC431" s="147"/>
      <c r="AD431" s="147"/>
      <c r="AE431" s="147"/>
      <c r="AF431" s="147"/>
      <c r="AG431" s="147" t="s">
        <v>151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2" x14ac:dyDescent="0.2">
      <c r="A432" s="154"/>
      <c r="B432" s="155"/>
      <c r="C432" s="187" t="s">
        <v>683</v>
      </c>
      <c r="D432" s="158"/>
      <c r="E432" s="159">
        <v>189.53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153</v>
      </c>
      <c r="AH432" s="147">
        <v>5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7" t="s">
        <v>255</v>
      </c>
      <c r="D433" s="158"/>
      <c r="E433" s="159">
        <v>691.79070000000002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153</v>
      </c>
      <c r="AH433" s="147">
        <v>5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7" t="s">
        <v>684</v>
      </c>
      <c r="D434" s="158"/>
      <c r="E434" s="159">
        <v>4.05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153</v>
      </c>
      <c r="AH434" s="147">
        <v>5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0">
        <v>141</v>
      </c>
      <c r="B435" s="171" t="s">
        <v>685</v>
      </c>
      <c r="C435" s="186" t="s">
        <v>686</v>
      </c>
      <c r="D435" s="172" t="s">
        <v>172</v>
      </c>
      <c r="E435" s="173">
        <v>885.37070000000006</v>
      </c>
      <c r="F435" s="174"/>
      <c r="G435" s="175">
        <f>ROUND(E435*F435,2)</f>
        <v>0</v>
      </c>
      <c r="H435" s="174"/>
      <c r="I435" s="175">
        <f>ROUND(E435*H435,2)</f>
        <v>0</v>
      </c>
      <c r="J435" s="174"/>
      <c r="K435" s="175">
        <f>ROUND(E435*J435,2)</f>
        <v>0</v>
      </c>
      <c r="L435" s="175">
        <v>21</v>
      </c>
      <c r="M435" s="175">
        <f>G435*(1+L435/100)</f>
        <v>0</v>
      </c>
      <c r="N435" s="173">
        <v>1.4999999999999999E-4</v>
      </c>
      <c r="O435" s="173">
        <f>ROUND(E435*N435,2)</f>
        <v>0.13</v>
      </c>
      <c r="P435" s="173">
        <v>0</v>
      </c>
      <c r="Q435" s="173">
        <f>ROUND(E435*P435,2)</f>
        <v>0</v>
      </c>
      <c r="R435" s="175"/>
      <c r="S435" s="175" t="s">
        <v>148</v>
      </c>
      <c r="T435" s="175" t="s">
        <v>148</v>
      </c>
      <c r="U435" s="175">
        <v>0.10191</v>
      </c>
      <c r="V435" s="175">
        <f>ROUND(E435*U435,2)</f>
        <v>90.23</v>
      </c>
      <c r="W435" s="175"/>
      <c r="X435" s="176" t="s">
        <v>149</v>
      </c>
      <c r="Y435" s="157" t="s">
        <v>150</v>
      </c>
      <c r="Z435" s="147"/>
      <c r="AA435" s="147"/>
      <c r="AB435" s="147"/>
      <c r="AC435" s="147"/>
      <c r="AD435" s="147"/>
      <c r="AE435" s="147"/>
      <c r="AF435" s="147"/>
      <c r="AG435" s="147" t="s">
        <v>151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187" t="s">
        <v>687</v>
      </c>
      <c r="D436" s="158"/>
      <c r="E436" s="159">
        <v>885.37070000000006</v>
      </c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153</v>
      </c>
      <c r="AH436" s="147">
        <v>5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x14ac:dyDescent="0.2">
      <c r="A437" s="163" t="s">
        <v>143</v>
      </c>
      <c r="B437" s="164" t="s">
        <v>108</v>
      </c>
      <c r="C437" s="185" t="s">
        <v>109</v>
      </c>
      <c r="D437" s="165"/>
      <c r="E437" s="166"/>
      <c r="F437" s="167"/>
      <c r="G437" s="167">
        <f>SUMIF(AG438:AG441,"&lt;&gt;NOR",G438:G441)</f>
        <v>0</v>
      </c>
      <c r="H437" s="167"/>
      <c r="I437" s="167">
        <f>SUM(I438:I441)</f>
        <v>0</v>
      </c>
      <c r="J437" s="167"/>
      <c r="K437" s="167">
        <f>SUM(K438:K441)</f>
        <v>0</v>
      </c>
      <c r="L437" s="167"/>
      <c r="M437" s="167">
        <f>SUM(M438:M441)</f>
        <v>0</v>
      </c>
      <c r="N437" s="166"/>
      <c r="O437" s="166">
        <f>SUM(O438:O441)</f>
        <v>0.09</v>
      </c>
      <c r="P437" s="166"/>
      <c r="Q437" s="166">
        <f>SUM(Q438:Q441)</f>
        <v>0</v>
      </c>
      <c r="R437" s="167"/>
      <c r="S437" s="167"/>
      <c r="T437" s="167"/>
      <c r="U437" s="167"/>
      <c r="V437" s="167">
        <f>SUM(V438:V441)</f>
        <v>6.84</v>
      </c>
      <c r="W437" s="167"/>
      <c r="X437" s="168"/>
      <c r="Y437" s="162"/>
      <c r="AG437" t="s">
        <v>144</v>
      </c>
    </row>
    <row r="438" spans="1:60" ht="22.5" outlineLevel="1" x14ac:dyDescent="0.2">
      <c r="A438" s="170">
        <v>142</v>
      </c>
      <c r="B438" s="171" t="s">
        <v>688</v>
      </c>
      <c r="C438" s="186" t="s">
        <v>689</v>
      </c>
      <c r="D438" s="172" t="s">
        <v>172</v>
      </c>
      <c r="E438" s="173">
        <v>22.277999999999999</v>
      </c>
      <c r="F438" s="174"/>
      <c r="G438" s="175">
        <f>ROUND(E438*F438,2)</f>
        <v>0</v>
      </c>
      <c r="H438" s="174"/>
      <c r="I438" s="175">
        <f>ROUND(E438*H438,2)</f>
        <v>0</v>
      </c>
      <c r="J438" s="174"/>
      <c r="K438" s="175">
        <f>ROUND(E438*J438,2)</f>
        <v>0</v>
      </c>
      <c r="L438" s="175">
        <v>21</v>
      </c>
      <c r="M438" s="175">
        <f>G438*(1+L438/100)</f>
        <v>0</v>
      </c>
      <c r="N438" s="173">
        <v>3.82E-3</v>
      </c>
      <c r="O438" s="173">
        <f>ROUND(E438*N438,2)</f>
        <v>0.09</v>
      </c>
      <c r="P438" s="173">
        <v>0</v>
      </c>
      <c r="Q438" s="173">
        <f>ROUND(E438*P438,2)</f>
        <v>0</v>
      </c>
      <c r="R438" s="175"/>
      <c r="S438" s="175" t="s">
        <v>148</v>
      </c>
      <c r="T438" s="175" t="s">
        <v>148</v>
      </c>
      <c r="U438" s="175">
        <v>0.3</v>
      </c>
      <c r="V438" s="175">
        <f>ROUND(E438*U438,2)</f>
        <v>6.68</v>
      </c>
      <c r="W438" s="175"/>
      <c r="X438" s="176" t="s">
        <v>149</v>
      </c>
      <c r="Y438" s="157" t="s">
        <v>150</v>
      </c>
      <c r="Z438" s="147"/>
      <c r="AA438" s="147"/>
      <c r="AB438" s="147"/>
      <c r="AC438" s="147"/>
      <c r="AD438" s="147"/>
      <c r="AE438" s="147"/>
      <c r="AF438" s="147"/>
      <c r="AG438" s="147" t="s">
        <v>151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2" x14ac:dyDescent="0.2">
      <c r="A439" s="154"/>
      <c r="B439" s="155"/>
      <c r="C439" s="187" t="s">
        <v>690</v>
      </c>
      <c r="D439" s="158"/>
      <c r="E439" s="159">
        <v>11.07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153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87" t="s">
        <v>691</v>
      </c>
      <c r="D440" s="158"/>
      <c r="E440" s="159">
        <v>11.208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153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7">
        <v>143</v>
      </c>
      <c r="B441" s="178" t="s">
        <v>692</v>
      </c>
      <c r="C441" s="188" t="s">
        <v>693</v>
      </c>
      <c r="D441" s="179" t="s">
        <v>397</v>
      </c>
      <c r="E441" s="180">
        <v>8.5099999999999995E-2</v>
      </c>
      <c r="F441" s="181"/>
      <c r="G441" s="182">
        <f>ROUND(E441*F441,2)</f>
        <v>0</v>
      </c>
      <c r="H441" s="181"/>
      <c r="I441" s="182">
        <f>ROUND(E441*H441,2)</f>
        <v>0</v>
      </c>
      <c r="J441" s="181"/>
      <c r="K441" s="182">
        <f>ROUND(E441*J441,2)</f>
        <v>0</v>
      </c>
      <c r="L441" s="182">
        <v>21</v>
      </c>
      <c r="M441" s="182">
        <f>G441*(1+L441/100)</f>
        <v>0</v>
      </c>
      <c r="N441" s="180">
        <v>0</v>
      </c>
      <c r="O441" s="180">
        <f>ROUND(E441*N441,2)</f>
        <v>0</v>
      </c>
      <c r="P441" s="180">
        <v>0</v>
      </c>
      <c r="Q441" s="180">
        <f>ROUND(E441*P441,2)</f>
        <v>0</v>
      </c>
      <c r="R441" s="182"/>
      <c r="S441" s="182" t="s">
        <v>148</v>
      </c>
      <c r="T441" s="182" t="s">
        <v>148</v>
      </c>
      <c r="U441" s="182">
        <v>1.891</v>
      </c>
      <c r="V441" s="182">
        <f>ROUND(E441*U441,2)</f>
        <v>0.16</v>
      </c>
      <c r="W441" s="182"/>
      <c r="X441" s="183" t="s">
        <v>398</v>
      </c>
      <c r="Y441" s="157" t="s">
        <v>150</v>
      </c>
      <c r="Z441" s="147"/>
      <c r="AA441" s="147"/>
      <c r="AB441" s="147"/>
      <c r="AC441" s="147"/>
      <c r="AD441" s="147"/>
      <c r="AE441" s="147"/>
      <c r="AF441" s="147"/>
      <c r="AG441" s="147" t="s">
        <v>399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x14ac:dyDescent="0.2">
      <c r="A442" s="163" t="s">
        <v>143</v>
      </c>
      <c r="B442" s="164" t="s">
        <v>112</v>
      </c>
      <c r="C442" s="185" t="s">
        <v>113</v>
      </c>
      <c r="D442" s="165"/>
      <c r="E442" s="166"/>
      <c r="F442" s="167"/>
      <c r="G442" s="167">
        <f>SUMIF(AG443:AG486,"&lt;&gt;NOR",G443:G486)</f>
        <v>0</v>
      </c>
      <c r="H442" s="167"/>
      <c r="I442" s="167">
        <f>SUM(I443:I486)</f>
        <v>0</v>
      </c>
      <c r="J442" s="167"/>
      <c r="K442" s="167">
        <f>SUM(K443:K486)</f>
        <v>0</v>
      </c>
      <c r="L442" s="167"/>
      <c r="M442" s="167">
        <f>SUM(M443:M486)</f>
        <v>0</v>
      </c>
      <c r="N442" s="166"/>
      <c r="O442" s="166">
        <f>SUM(O443:O486)</f>
        <v>0</v>
      </c>
      <c r="P442" s="166"/>
      <c r="Q442" s="166">
        <f>SUM(Q443:Q486)</f>
        <v>0</v>
      </c>
      <c r="R442" s="167"/>
      <c r="S442" s="167"/>
      <c r="T442" s="167"/>
      <c r="U442" s="167"/>
      <c r="V442" s="167">
        <f>SUM(V443:V486)</f>
        <v>144.56</v>
      </c>
      <c r="W442" s="167"/>
      <c r="X442" s="168"/>
      <c r="Y442" s="162"/>
      <c r="AG442" t="s">
        <v>144</v>
      </c>
    </row>
    <row r="443" spans="1:60" outlineLevel="1" x14ac:dyDescent="0.2">
      <c r="A443" s="170">
        <v>144</v>
      </c>
      <c r="B443" s="171" t="s">
        <v>694</v>
      </c>
      <c r="C443" s="186" t="s">
        <v>695</v>
      </c>
      <c r="D443" s="172" t="s">
        <v>397</v>
      </c>
      <c r="E443" s="173">
        <v>1.5976600000000001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3">
        <v>0</v>
      </c>
      <c r="O443" s="173">
        <f>ROUND(E443*N443,2)</f>
        <v>0</v>
      </c>
      <c r="P443" s="173">
        <v>0</v>
      </c>
      <c r="Q443" s="173">
        <f>ROUND(E443*P443,2)</f>
        <v>0</v>
      </c>
      <c r="R443" s="175"/>
      <c r="S443" s="175" t="s">
        <v>148</v>
      </c>
      <c r="T443" s="175" t="s">
        <v>148</v>
      </c>
      <c r="U443" s="175">
        <v>0</v>
      </c>
      <c r="V443" s="175">
        <f>ROUND(E443*U443,2)</f>
        <v>0</v>
      </c>
      <c r="W443" s="175"/>
      <c r="X443" s="176" t="s">
        <v>149</v>
      </c>
      <c r="Y443" s="157" t="s">
        <v>150</v>
      </c>
      <c r="Z443" s="147"/>
      <c r="AA443" s="147"/>
      <c r="AB443" s="147"/>
      <c r="AC443" s="147"/>
      <c r="AD443" s="147"/>
      <c r="AE443" s="147"/>
      <c r="AF443" s="147"/>
      <c r="AG443" s="147" t="s">
        <v>151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2" x14ac:dyDescent="0.2">
      <c r="A444" s="154"/>
      <c r="B444" s="155"/>
      <c r="C444" s="249" t="s">
        <v>696</v>
      </c>
      <c r="D444" s="250"/>
      <c r="E444" s="250"/>
      <c r="F444" s="250"/>
      <c r="G444" s="250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199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84" t="str">
        <f>C444</f>
        <v>Pro vyjádření výnosu ve prospěch zhotovitele je nutné jednotkovou cenu uvést se záporným znaménkem. (Získaná částka ponižuje náklad stavby.)</v>
      </c>
      <c r="BB444" s="147"/>
      <c r="BC444" s="147"/>
      <c r="BD444" s="147"/>
      <c r="BE444" s="147"/>
      <c r="BF444" s="147"/>
      <c r="BG444" s="147"/>
      <c r="BH444" s="147"/>
    </row>
    <row r="445" spans="1:60" outlineLevel="2" x14ac:dyDescent="0.2">
      <c r="A445" s="154"/>
      <c r="B445" s="155"/>
      <c r="C445" s="187" t="s">
        <v>697</v>
      </c>
      <c r="D445" s="158"/>
      <c r="E445" s="159">
        <v>1.5960000000000001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153</v>
      </c>
      <c r="AH445" s="147">
        <v>7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87" t="s">
        <v>698</v>
      </c>
      <c r="D446" s="158"/>
      <c r="E446" s="159">
        <v>1.66E-3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153</v>
      </c>
      <c r="AH446" s="147">
        <v>7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70">
        <v>145</v>
      </c>
      <c r="B447" s="171" t="s">
        <v>699</v>
      </c>
      <c r="C447" s="186" t="s">
        <v>700</v>
      </c>
      <c r="D447" s="172" t="s">
        <v>397</v>
      </c>
      <c r="E447" s="173">
        <v>4.0140000000000002E-2</v>
      </c>
      <c r="F447" s="174"/>
      <c r="G447" s="175">
        <f>ROUND(E447*F447,2)</f>
        <v>0</v>
      </c>
      <c r="H447" s="174"/>
      <c r="I447" s="175">
        <f>ROUND(E447*H447,2)</f>
        <v>0</v>
      </c>
      <c r="J447" s="174"/>
      <c r="K447" s="175">
        <f>ROUND(E447*J447,2)</f>
        <v>0</v>
      </c>
      <c r="L447" s="175">
        <v>21</v>
      </c>
      <c r="M447" s="175">
        <f>G447*(1+L447/100)</f>
        <v>0</v>
      </c>
      <c r="N447" s="173">
        <v>0</v>
      </c>
      <c r="O447" s="173">
        <f>ROUND(E447*N447,2)</f>
        <v>0</v>
      </c>
      <c r="P447" s="173">
        <v>0</v>
      </c>
      <c r="Q447" s="173">
        <f>ROUND(E447*P447,2)</f>
        <v>0</v>
      </c>
      <c r="R447" s="175"/>
      <c r="S447" s="175" t="s">
        <v>148</v>
      </c>
      <c r="T447" s="175" t="s">
        <v>148</v>
      </c>
      <c r="U447" s="175">
        <v>0</v>
      </c>
      <c r="V447" s="175">
        <f>ROUND(E447*U447,2)</f>
        <v>0</v>
      </c>
      <c r="W447" s="175"/>
      <c r="X447" s="176" t="s">
        <v>149</v>
      </c>
      <c r="Y447" s="157" t="s">
        <v>150</v>
      </c>
      <c r="Z447" s="147"/>
      <c r="AA447" s="147"/>
      <c r="AB447" s="147"/>
      <c r="AC447" s="147"/>
      <c r="AD447" s="147"/>
      <c r="AE447" s="147"/>
      <c r="AF447" s="147"/>
      <c r="AG447" s="147" t="s">
        <v>151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249" t="s">
        <v>701</v>
      </c>
      <c r="D448" s="250"/>
      <c r="E448" s="250"/>
      <c r="F448" s="250"/>
      <c r="G448" s="250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199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2" x14ac:dyDescent="0.2">
      <c r="A449" s="154"/>
      <c r="B449" s="155"/>
      <c r="C449" s="187" t="s">
        <v>702</v>
      </c>
      <c r="D449" s="158"/>
      <c r="E449" s="159">
        <v>2.1600000000000001E-2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153</v>
      </c>
      <c r="AH449" s="147">
        <v>7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87" t="s">
        <v>703</v>
      </c>
      <c r="D450" s="158"/>
      <c r="E450" s="159"/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153</v>
      </c>
      <c r="AH450" s="147">
        <v>7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87" t="s">
        <v>704</v>
      </c>
      <c r="D451" s="158"/>
      <c r="E451" s="159">
        <v>1.8540000000000001E-2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153</v>
      </c>
      <c r="AH451" s="147">
        <v>7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1" x14ac:dyDescent="0.2">
      <c r="A452" s="170">
        <v>146</v>
      </c>
      <c r="B452" s="171" t="s">
        <v>705</v>
      </c>
      <c r="C452" s="186" t="s">
        <v>706</v>
      </c>
      <c r="D452" s="172" t="s">
        <v>397</v>
      </c>
      <c r="E452" s="173">
        <v>0.11451</v>
      </c>
      <c r="F452" s="174"/>
      <c r="G452" s="175">
        <f>ROUND(E452*F452,2)</f>
        <v>0</v>
      </c>
      <c r="H452" s="174"/>
      <c r="I452" s="175">
        <f>ROUND(E452*H452,2)</f>
        <v>0</v>
      </c>
      <c r="J452" s="174"/>
      <c r="K452" s="175">
        <f>ROUND(E452*J452,2)</f>
        <v>0</v>
      </c>
      <c r="L452" s="175">
        <v>21</v>
      </c>
      <c r="M452" s="175">
        <f>G452*(1+L452/100)</f>
        <v>0</v>
      </c>
      <c r="N452" s="173">
        <v>0</v>
      </c>
      <c r="O452" s="173">
        <f>ROUND(E452*N452,2)</f>
        <v>0</v>
      </c>
      <c r="P452" s="173">
        <v>0</v>
      </c>
      <c r="Q452" s="173">
        <f>ROUND(E452*P452,2)</f>
        <v>0</v>
      </c>
      <c r="R452" s="175"/>
      <c r="S452" s="175" t="s">
        <v>148</v>
      </c>
      <c r="T452" s="175" t="s">
        <v>148</v>
      </c>
      <c r="U452" s="175">
        <v>0</v>
      </c>
      <c r="V452" s="175">
        <f>ROUND(E452*U452,2)</f>
        <v>0</v>
      </c>
      <c r="W452" s="175"/>
      <c r="X452" s="176" t="s">
        <v>149</v>
      </c>
      <c r="Y452" s="157" t="s">
        <v>150</v>
      </c>
      <c r="Z452" s="147"/>
      <c r="AA452" s="147"/>
      <c r="AB452" s="147"/>
      <c r="AC452" s="147"/>
      <c r="AD452" s="147"/>
      <c r="AE452" s="147"/>
      <c r="AF452" s="147"/>
      <c r="AG452" s="147" t="s">
        <v>151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249" t="s">
        <v>707</v>
      </c>
      <c r="D453" s="250"/>
      <c r="E453" s="250"/>
      <c r="F453" s="250"/>
      <c r="G453" s="250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199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2" x14ac:dyDescent="0.2">
      <c r="A454" s="154"/>
      <c r="B454" s="155"/>
      <c r="C454" s="187" t="s">
        <v>708</v>
      </c>
      <c r="D454" s="158"/>
      <c r="E454" s="159">
        <v>4.539E-2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153</v>
      </c>
      <c r="AH454" s="147">
        <v>7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7" t="s">
        <v>709</v>
      </c>
      <c r="D455" s="158"/>
      <c r="E455" s="159">
        <v>6.9120000000000001E-2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153</v>
      </c>
      <c r="AH455" s="147">
        <v>7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1" x14ac:dyDescent="0.2">
      <c r="A456" s="170">
        <v>147</v>
      </c>
      <c r="B456" s="171" t="s">
        <v>710</v>
      </c>
      <c r="C456" s="186" t="s">
        <v>711</v>
      </c>
      <c r="D456" s="172" t="s">
        <v>397</v>
      </c>
      <c r="E456" s="173">
        <v>0.35531000000000001</v>
      </c>
      <c r="F456" s="174"/>
      <c r="G456" s="175">
        <f>ROUND(E456*F456,2)</f>
        <v>0</v>
      </c>
      <c r="H456" s="174"/>
      <c r="I456" s="175">
        <f>ROUND(E456*H456,2)</f>
        <v>0</v>
      </c>
      <c r="J456" s="174"/>
      <c r="K456" s="175">
        <f>ROUND(E456*J456,2)</f>
        <v>0</v>
      </c>
      <c r="L456" s="175">
        <v>21</v>
      </c>
      <c r="M456" s="175">
        <f>G456*(1+L456/100)</f>
        <v>0</v>
      </c>
      <c r="N456" s="173">
        <v>0</v>
      </c>
      <c r="O456" s="173">
        <f>ROUND(E456*N456,2)</f>
        <v>0</v>
      </c>
      <c r="P456" s="173">
        <v>0</v>
      </c>
      <c r="Q456" s="173">
        <f>ROUND(E456*P456,2)</f>
        <v>0</v>
      </c>
      <c r="R456" s="175"/>
      <c r="S456" s="175" t="s">
        <v>148</v>
      </c>
      <c r="T456" s="175" t="s">
        <v>148</v>
      </c>
      <c r="U456" s="175">
        <v>0</v>
      </c>
      <c r="V456" s="175">
        <f>ROUND(E456*U456,2)</f>
        <v>0</v>
      </c>
      <c r="W456" s="175"/>
      <c r="X456" s="176" t="s">
        <v>149</v>
      </c>
      <c r="Y456" s="157" t="s">
        <v>150</v>
      </c>
      <c r="Z456" s="147"/>
      <c r="AA456" s="147"/>
      <c r="AB456" s="147"/>
      <c r="AC456" s="147"/>
      <c r="AD456" s="147"/>
      <c r="AE456" s="147"/>
      <c r="AF456" s="147"/>
      <c r="AG456" s="147" t="s">
        <v>151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2" x14ac:dyDescent="0.2">
      <c r="A457" s="154"/>
      <c r="B457" s="155"/>
      <c r="C457" s="249" t="s">
        <v>712</v>
      </c>
      <c r="D457" s="250"/>
      <c r="E457" s="250"/>
      <c r="F457" s="250"/>
      <c r="G457" s="250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199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187" t="s">
        <v>713</v>
      </c>
      <c r="D458" s="158"/>
      <c r="E458" s="159">
        <v>6.0099999999999997E-3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153</v>
      </c>
      <c r="AH458" s="147">
        <v>7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87" t="s">
        <v>714</v>
      </c>
      <c r="D459" s="158"/>
      <c r="E459" s="159">
        <v>0.3493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153</v>
      </c>
      <c r="AH459" s="147">
        <v>7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2.5" outlineLevel="1" x14ac:dyDescent="0.2">
      <c r="A460" s="170">
        <v>148</v>
      </c>
      <c r="B460" s="171" t="s">
        <v>715</v>
      </c>
      <c r="C460" s="186" t="s">
        <v>716</v>
      </c>
      <c r="D460" s="172" t="s">
        <v>397</v>
      </c>
      <c r="E460" s="173">
        <v>2.9985400000000002</v>
      </c>
      <c r="F460" s="174"/>
      <c r="G460" s="175">
        <f>ROUND(E460*F460,2)</f>
        <v>0</v>
      </c>
      <c r="H460" s="174"/>
      <c r="I460" s="175">
        <f>ROUND(E460*H460,2)</f>
        <v>0</v>
      </c>
      <c r="J460" s="174"/>
      <c r="K460" s="175">
        <f>ROUND(E460*J460,2)</f>
        <v>0</v>
      </c>
      <c r="L460" s="175">
        <v>21</v>
      </c>
      <c r="M460" s="175">
        <f>G460*(1+L460/100)</f>
        <v>0</v>
      </c>
      <c r="N460" s="173">
        <v>0</v>
      </c>
      <c r="O460" s="173">
        <f>ROUND(E460*N460,2)</f>
        <v>0</v>
      </c>
      <c r="P460" s="173">
        <v>0</v>
      </c>
      <c r="Q460" s="173">
        <f>ROUND(E460*P460,2)</f>
        <v>0</v>
      </c>
      <c r="R460" s="175"/>
      <c r="S460" s="175" t="s">
        <v>148</v>
      </c>
      <c r="T460" s="175" t="s">
        <v>148</v>
      </c>
      <c r="U460" s="175">
        <v>0</v>
      </c>
      <c r="V460" s="175">
        <f>ROUND(E460*U460,2)</f>
        <v>0</v>
      </c>
      <c r="W460" s="175"/>
      <c r="X460" s="176" t="s">
        <v>149</v>
      </c>
      <c r="Y460" s="157" t="s">
        <v>150</v>
      </c>
      <c r="Z460" s="147"/>
      <c r="AA460" s="147"/>
      <c r="AB460" s="147"/>
      <c r="AC460" s="147"/>
      <c r="AD460" s="147"/>
      <c r="AE460" s="147"/>
      <c r="AF460" s="147"/>
      <c r="AG460" s="147" t="s">
        <v>151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">
      <c r="A461" s="154"/>
      <c r="B461" s="155"/>
      <c r="C461" s="187" t="s">
        <v>717</v>
      </c>
      <c r="D461" s="158"/>
      <c r="E461" s="159">
        <v>2.3985400000000001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153</v>
      </c>
      <c r="AH461" s="147">
        <v>7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87" t="s">
        <v>718</v>
      </c>
      <c r="D462" s="158"/>
      <c r="E462" s="159">
        <v>0.6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153</v>
      </c>
      <c r="AH462" s="147">
        <v>7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ht="22.5" outlineLevel="1" x14ac:dyDescent="0.2">
      <c r="A463" s="170">
        <v>149</v>
      </c>
      <c r="B463" s="171" t="s">
        <v>719</v>
      </c>
      <c r="C463" s="186" t="s">
        <v>720</v>
      </c>
      <c r="D463" s="172" t="s">
        <v>397</v>
      </c>
      <c r="E463" s="173">
        <v>54.541080000000001</v>
      </c>
      <c r="F463" s="174"/>
      <c r="G463" s="175">
        <f>ROUND(E463*F463,2)</f>
        <v>0</v>
      </c>
      <c r="H463" s="174"/>
      <c r="I463" s="175">
        <f>ROUND(E463*H463,2)</f>
        <v>0</v>
      </c>
      <c r="J463" s="174"/>
      <c r="K463" s="175">
        <f>ROUND(E463*J463,2)</f>
        <v>0</v>
      </c>
      <c r="L463" s="175">
        <v>21</v>
      </c>
      <c r="M463" s="175">
        <f>G463*(1+L463/100)</f>
        <v>0</v>
      </c>
      <c r="N463" s="173">
        <v>0</v>
      </c>
      <c r="O463" s="173">
        <f>ROUND(E463*N463,2)</f>
        <v>0</v>
      </c>
      <c r="P463" s="173">
        <v>0</v>
      </c>
      <c r="Q463" s="173">
        <f>ROUND(E463*P463,2)</f>
        <v>0</v>
      </c>
      <c r="R463" s="175"/>
      <c r="S463" s="175" t="s">
        <v>148</v>
      </c>
      <c r="T463" s="175" t="s">
        <v>148</v>
      </c>
      <c r="U463" s="175">
        <v>0</v>
      </c>
      <c r="V463" s="175">
        <f>ROUND(E463*U463,2)</f>
        <v>0</v>
      </c>
      <c r="W463" s="175"/>
      <c r="X463" s="176" t="s">
        <v>149</v>
      </c>
      <c r="Y463" s="157" t="s">
        <v>150</v>
      </c>
      <c r="Z463" s="147"/>
      <c r="AA463" s="147"/>
      <c r="AB463" s="147"/>
      <c r="AC463" s="147"/>
      <c r="AD463" s="147"/>
      <c r="AE463" s="147"/>
      <c r="AF463" s="147"/>
      <c r="AG463" s="147" t="s">
        <v>151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187" t="s">
        <v>721</v>
      </c>
      <c r="D464" s="158"/>
      <c r="E464" s="159">
        <v>7.7291999999999996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153</v>
      </c>
      <c r="AH464" s="147">
        <v>7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87" t="s">
        <v>722</v>
      </c>
      <c r="D465" s="158"/>
      <c r="E465" s="159">
        <v>3.17475</v>
      </c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153</v>
      </c>
      <c r="AH465" s="147">
        <v>7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7" t="s">
        <v>723</v>
      </c>
      <c r="D466" s="158"/>
      <c r="E466" s="159">
        <v>0.37090000000000001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153</v>
      </c>
      <c r="AH466" s="147">
        <v>7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7" t="s">
        <v>724</v>
      </c>
      <c r="D467" s="158"/>
      <c r="E467" s="159">
        <v>6.0299999999999998E-3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153</v>
      </c>
      <c r="AH467" s="147">
        <v>7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87" t="s">
        <v>725</v>
      </c>
      <c r="D468" s="158"/>
      <c r="E468" s="159">
        <v>7.1900000000000002E-3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153</v>
      </c>
      <c r="AH468" s="147">
        <v>7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87" t="s">
        <v>726</v>
      </c>
      <c r="D469" s="158"/>
      <c r="E469" s="159">
        <v>0.70567000000000002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153</v>
      </c>
      <c r="AH469" s="147">
        <v>7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87" t="s">
        <v>727</v>
      </c>
      <c r="D470" s="158"/>
      <c r="E470" s="159">
        <v>1.3721399999999999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153</v>
      </c>
      <c r="AH470" s="147">
        <v>7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87" t="s">
        <v>728</v>
      </c>
      <c r="D471" s="158"/>
      <c r="E471" s="159">
        <v>3.31128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153</v>
      </c>
      <c r="AH471" s="147">
        <v>7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87" t="s">
        <v>729</v>
      </c>
      <c r="D472" s="158"/>
      <c r="E472" s="159">
        <v>0.36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153</v>
      </c>
      <c r="AH472" s="147">
        <v>7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87" t="s">
        <v>730</v>
      </c>
      <c r="D473" s="158"/>
      <c r="E473" s="159">
        <v>1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153</v>
      </c>
      <c r="AH473" s="147">
        <v>7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7" t="s">
        <v>731</v>
      </c>
      <c r="D474" s="158"/>
      <c r="E474" s="159">
        <v>0.95579999999999998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153</v>
      </c>
      <c r="AH474" s="147">
        <v>7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87" t="s">
        <v>732</v>
      </c>
      <c r="D475" s="158"/>
      <c r="E475" s="159">
        <v>1.9908999999999999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153</v>
      </c>
      <c r="AH475" s="147">
        <v>7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4"/>
      <c r="B476" s="155"/>
      <c r="C476" s="187" t="s">
        <v>733</v>
      </c>
      <c r="D476" s="158"/>
      <c r="E476" s="159">
        <v>33.557220000000001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153</v>
      </c>
      <c r="AH476" s="147">
        <v>7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2.5" outlineLevel="1" x14ac:dyDescent="0.2">
      <c r="A477" s="170">
        <v>150</v>
      </c>
      <c r="B477" s="171" t="s">
        <v>734</v>
      </c>
      <c r="C477" s="186" t="s">
        <v>735</v>
      </c>
      <c r="D477" s="172" t="s">
        <v>397</v>
      </c>
      <c r="E477" s="173">
        <v>9.9391999999999996</v>
      </c>
      <c r="F477" s="174"/>
      <c r="G477" s="175">
        <f>ROUND(E477*F477,2)</f>
        <v>0</v>
      </c>
      <c r="H477" s="174"/>
      <c r="I477" s="175">
        <f>ROUND(E477*H477,2)</f>
        <v>0</v>
      </c>
      <c r="J477" s="174"/>
      <c r="K477" s="175">
        <f>ROUND(E477*J477,2)</f>
        <v>0</v>
      </c>
      <c r="L477" s="175">
        <v>21</v>
      </c>
      <c r="M477" s="175">
        <f>G477*(1+L477/100)</f>
        <v>0</v>
      </c>
      <c r="N477" s="173">
        <v>0</v>
      </c>
      <c r="O477" s="173">
        <f>ROUND(E477*N477,2)</f>
        <v>0</v>
      </c>
      <c r="P477" s="173">
        <v>0</v>
      </c>
      <c r="Q477" s="173">
        <f>ROUND(E477*P477,2)</f>
        <v>0</v>
      </c>
      <c r="R477" s="175"/>
      <c r="S477" s="175" t="s">
        <v>148</v>
      </c>
      <c r="T477" s="175" t="s">
        <v>148</v>
      </c>
      <c r="U477" s="175">
        <v>0</v>
      </c>
      <c r="V477" s="175">
        <f>ROUND(E477*U477,2)</f>
        <v>0</v>
      </c>
      <c r="W477" s="175"/>
      <c r="X477" s="176" t="s">
        <v>149</v>
      </c>
      <c r="Y477" s="157" t="s">
        <v>150</v>
      </c>
      <c r="Z477" s="147"/>
      <c r="AA477" s="147"/>
      <c r="AB477" s="147"/>
      <c r="AC477" s="147"/>
      <c r="AD477" s="147"/>
      <c r="AE477" s="147"/>
      <c r="AF477" s="147"/>
      <c r="AG477" s="147" t="s">
        <v>151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">
      <c r="A478" s="154"/>
      <c r="B478" s="155"/>
      <c r="C478" s="187" t="s">
        <v>736</v>
      </c>
      <c r="D478" s="158"/>
      <c r="E478" s="159">
        <v>8.0096000000000007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153</v>
      </c>
      <c r="AH478" s="147">
        <v>7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87" t="s">
        <v>737</v>
      </c>
      <c r="D479" s="158"/>
      <c r="E479" s="159">
        <v>1.9024000000000001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153</v>
      </c>
      <c r="AH479" s="147">
        <v>7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7" t="s">
        <v>738</v>
      </c>
      <c r="D480" s="158"/>
      <c r="E480" s="159">
        <v>2.7199999999999998E-2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153</v>
      </c>
      <c r="AH480" s="147">
        <v>7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70">
        <v>151</v>
      </c>
      <c r="B481" s="171" t="s">
        <v>739</v>
      </c>
      <c r="C481" s="186" t="s">
        <v>740</v>
      </c>
      <c r="D481" s="172" t="s">
        <v>397</v>
      </c>
      <c r="E481" s="173">
        <v>70.105099999999993</v>
      </c>
      <c r="F481" s="174"/>
      <c r="G481" s="175">
        <f>ROUND(E481*F481,2)</f>
        <v>0</v>
      </c>
      <c r="H481" s="174"/>
      <c r="I481" s="175">
        <f>ROUND(E481*H481,2)</f>
        <v>0</v>
      </c>
      <c r="J481" s="174"/>
      <c r="K481" s="175">
        <f>ROUND(E481*J481,2)</f>
        <v>0</v>
      </c>
      <c r="L481" s="175">
        <v>21</v>
      </c>
      <c r="M481" s="175">
        <f>G481*(1+L481/100)</f>
        <v>0</v>
      </c>
      <c r="N481" s="173">
        <v>0</v>
      </c>
      <c r="O481" s="173">
        <f>ROUND(E481*N481,2)</f>
        <v>0</v>
      </c>
      <c r="P481" s="173">
        <v>0</v>
      </c>
      <c r="Q481" s="173">
        <f>ROUND(E481*P481,2)</f>
        <v>0</v>
      </c>
      <c r="R481" s="175"/>
      <c r="S481" s="175" t="s">
        <v>148</v>
      </c>
      <c r="T481" s="175" t="s">
        <v>148</v>
      </c>
      <c r="U481" s="175">
        <v>0.49</v>
      </c>
      <c r="V481" s="175">
        <f>ROUND(E481*U481,2)</f>
        <v>34.35</v>
      </c>
      <c r="W481" s="175"/>
      <c r="X481" s="176" t="s">
        <v>741</v>
      </c>
      <c r="Y481" s="157" t="s">
        <v>150</v>
      </c>
      <c r="Z481" s="147"/>
      <c r="AA481" s="147"/>
      <c r="AB481" s="147"/>
      <c r="AC481" s="147"/>
      <c r="AD481" s="147"/>
      <c r="AE481" s="147"/>
      <c r="AF481" s="147"/>
      <c r="AG481" s="147" t="s">
        <v>742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2" x14ac:dyDescent="0.2">
      <c r="A482" s="154"/>
      <c r="B482" s="155"/>
      <c r="C482" s="249" t="s">
        <v>743</v>
      </c>
      <c r="D482" s="250"/>
      <c r="E482" s="250"/>
      <c r="F482" s="250"/>
      <c r="G482" s="250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199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70">
        <v>152</v>
      </c>
      <c r="B483" s="171" t="s">
        <v>744</v>
      </c>
      <c r="C483" s="186" t="s">
        <v>745</v>
      </c>
      <c r="D483" s="172" t="s">
        <v>397</v>
      </c>
      <c r="E483" s="173">
        <v>1402.1019200000001</v>
      </c>
      <c r="F483" s="174"/>
      <c r="G483" s="175">
        <f>ROUND(E483*F483,2)</f>
        <v>0</v>
      </c>
      <c r="H483" s="174"/>
      <c r="I483" s="175">
        <f>ROUND(E483*H483,2)</f>
        <v>0</v>
      </c>
      <c r="J483" s="174"/>
      <c r="K483" s="175">
        <f>ROUND(E483*J483,2)</f>
        <v>0</v>
      </c>
      <c r="L483" s="175">
        <v>21</v>
      </c>
      <c r="M483" s="175">
        <f>G483*(1+L483/100)</f>
        <v>0</v>
      </c>
      <c r="N483" s="173">
        <v>0</v>
      </c>
      <c r="O483" s="173">
        <f>ROUND(E483*N483,2)</f>
        <v>0</v>
      </c>
      <c r="P483" s="173">
        <v>0</v>
      </c>
      <c r="Q483" s="173">
        <f>ROUND(E483*P483,2)</f>
        <v>0</v>
      </c>
      <c r="R483" s="175"/>
      <c r="S483" s="175" t="s">
        <v>148</v>
      </c>
      <c r="T483" s="175" t="s">
        <v>148</v>
      </c>
      <c r="U483" s="175">
        <v>0</v>
      </c>
      <c r="V483" s="175">
        <f>ROUND(E483*U483,2)</f>
        <v>0</v>
      </c>
      <c r="W483" s="175"/>
      <c r="X483" s="176" t="s">
        <v>741</v>
      </c>
      <c r="Y483" s="157" t="s">
        <v>150</v>
      </c>
      <c r="Z483" s="147"/>
      <c r="AA483" s="147"/>
      <c r="AB483" s="147"/>
      <c r="AC483" s="147"/>
      <c r="AD483" s="147"/>
      <c r="AE483" s="147"/>
      <c r="AF483" s="147"/>
      <c r="AG483" s="147" t="s">
        <v>742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">
      <c r="A484" s="154"/>
      <c r="B484" s="155"/>
      <c r="C484" s="249" t="s">
        <v>746</v>
      </c>
      <c r="D484" s="250"/>
      <c r="E484" s="250"/>
      <c r="F484" s="250"/>
      <c r="G484" s="250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199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77">
        <v>153</v>
      </c>
      <c r="B485" s="178" t="s">
        <v>747</v>
      </c>
      <c r="C485" s="188" t="s">
        <v>748</v>
      </c>
      <c r="D485" s="179" t="s">
        <v>397</v>
      </c>
      <c r="E485" s="180">
        <v>70.105099999999993</v>
      </c>
      <c r="F485" s="181"/>
      <c r="G485" s="182">
        <f>ROUND(E485*F485,2)</f>
        <v>0</v>
      </c>
      <c r="H485" s="181"/>
      <c r="I485" s="182">
        <f>ROUND(E485*H485,2)</f>
        <v>0</v>
      </c>
      <c r="J485" s="181"/>
      <c r="K485" s="182">
        <f>ROUND(E485*J485,2)</f>
        <v>0</v>
      </c>
      <c r="L485" s="182">
        <v>21</v>
      </c>
      <c r="M485" s="182">
        <f>G485*(1+L485/100)</f>
        <v>0</v>
      </c>
      <c r="N485" s="180">
        <v>0</v>
      </c>
      <c r="O485" s="180">
        <f>ROUND(E485*N485,2)</f>
        <v>0</v>
      </c>
      <c r="P485" s="180">
        <v>0</v>
      </c>
      <c r="Q485" s="180">
        <f>ROUND(E485*P485,2)</f>
        <v>0</v>
      </c>
      <c r="R485" s="182"/>
      <c r="S485" s="182" t="s">
        <v>148</v>
      </c>
      <c r="T485" s="182" t="s">
        <v>148</v>
      </c>
      <c r="U485" s="182">
        <v>0.94199999999999995</v>
      </c>
      <c r="V485" s="182">
        <f>ROUND(E485*U485,2)</f>
        <v>66.040000000000006</v>
      </c>
      <c r="W485" s="182"/>
      <c r="X485" s="183" t="s">
        <v>741</v>
      </c>
      <c r="Y485" s="157" t="s">
        <v>150</v>
      </c>
      <c r="Z485" s="147"/>
      <c r="AA485" s="147"/>
      <c r="AB485" s="147"/>
      <c r="AC485" s="147"/>
      <c r="AD485" s="147"/>
      <c r="AE485" s="147"/>
      <c r="AF485" s="147"/>
      <c r="AG485" s="147" t="s">
        <v>742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70">
        <v>154</v>
      </c>
      <c r="B486" s="171" t="s">
        <v>749</v>
      </c>
      <c r="C486" s="186" t="s">
        <v>750</v>
      </c>
      <c r="D486" s="172" t="s">
        <v>397</v>
      </c>
      <c r="E486" s="173">
        <v>420.63056999999998</v>
      </c>
      <c r="F486" s="174"/>
      <c r="G486" s="175">
        <f>ROUND(E486*F486,2)</f>
        <v>0</v>
      </c>
      <c r="H486" s="174"/>
      <c r="I486" s="175">
        <f>ROUND(E486*H486,2)</f>
        <v>0</v>
      </c>
      <c r="J486" s="174"/>
      <c r="K486" s="175">
        <f>ROUND(E486*J486,2)</f>
        <v>0</v>
      </c>
      <c r="L486" s="175">
        <v>21</v>
      </c>
      <c r="M486" s="175">
        <f>G486*(1+L486/100)</f>
        <v>0</v>
      </c>
      <c r="N486" s="173">
        <v>0</v>
      </c>
      <c r="O486" s="173">
        <f>ROUND(E486*N486,2)</f>
        <v>0</v>
      </c>
      <c r="P486" s="173">
        <v>0</v>
      </c>
      <c r="Q486" s="173">
        <f>ROUND(E486*P486,2)</f>
        <v>0</v>
      </c>
      <c r="R486" s="175"/>
      <c r="S486" s="175" t="s">
        <v>148</v>
      </c>
      <c r="T486" s="175" t="s">
        <v>148</v>
      </c>
      <c r="U486" s="175">
        <v>0.105</v>
      </c>
      <c r="V486" s="175">
        <f>ROUND(E486*U486,2)</f>
        <v>44.17</v>
      </c>
      <c r="W486" s="175"/>
      <c r="X486" s="176" t="s">
        <v>741</v>
      </c>
      <c r="Y486" s="157" t="s">
        <v>150</v>
      </c>
      <c r="Z486" s="147"/>
      <c r="AA486" s="147"/>
      <c r="AB486" s="147"/>
      <c r="AC486" s="147"/>
      <c r="AD486" s="147"/>
      <c r="AE486" s="147"/>
      <c r="AF486" s="147"/>
      <c r="AG486" s="147" t="s">
        <v>742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x14ac:dyDescent="0.2">
      <c r="A487" s="3"/>
      <c r="B487" s="4"/>
      <c r="C487" s="190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AE487">
        <v>12</v>
      </c>
      <c r="AF487">
        <v>21</v>
      </c>
      <c r="AG487" t="s">
        <v>129</v>
      </c>
    </row>
    <row r="488" spans="1:60" x14ac:dyDescent="0.2">
      <c r="A488" s="150"/>
      <c r="B488" s="151" t="s">
        <v>31</v>
      </c>
      <c r="C488" s="191"/>
      <c r="D488" s="152"/>
      <c r="E488" s="153"/>
      <c r="F488" s="153"/>
      <c r="G488" s="169">
        <f>G8+G34+G40+G83+G89+G92+G209+G211+G216+G220+G223+G243+G250+G257+G265+G311+G336+G369+G407+G430+G437+G442</f>
        <v>0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AE488">
        <f>SUMIF(L7:L486,AE487,G7:G486)</f>
        <v>0</v>
      </c>
      <c r="AF488">
        <f>SUMIF(L7:L486,AF487,G7:G486)</f>
        <v>0</v>
      </c>
      <c r="AG488" t="s">
        <v>751</v>
      </c>
    </row>
    <row r="489" spans="1:60" x14ac:dyDescent="0.2">
      <c r="A489" s="3"/>
      <c r="B489" s="4"/>
      <c r="C489" s="190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60" x14ac:dyDescent="0.2">
      <c r="A490" s="3"/>
      <c r="B490" s="4"/>
      <c r="C490" s="190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60" x14ac:dyDescent="0.2">
      <c r="A491" s="260" t="s">
        <v>752</v>
      </c>
      <c r="B491" s="260"/>
      <c r="C491" s="261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60" x14ac:dyDescent="0.2">
      <c r="A492" s="262"/>
      <c r="B492" s="263"/>
      <c r="C492" s="264"/>
      <c r="D492" s="263"/>
      <c r="E492" s="263"/>
      <c r="F492" s="263"/>
      <c r="G492" s="26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AG492" t="s">
        <v>753</v>
      </c>
    </row>
    <row r="493" spans="1:60" x14ac:dyDescent="0.2">
      <c r="A493" s="266"/>
      <c r="B493" s="267"/>
      <c r="C493" s="268"/>
      <c r="D493" s="267"/>
      <c r="E493" s="267"/>
      <c r="F493" s="267"/>
      <c r="G493" s="269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60" x14ac:dyDescent="0.2">
      <c r="A494" s="266"/>
      <c r="B494" s="267"/>
      <c r="C494" s="268"/>
      <c r="D494" s="267"/>
      <c r="E494" s="267"/>
      <c r="F494" s="267"/>
      <c r="G494" s="269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60" x14ac:dyDescent="0.2">
      <c r="A495" s="266"/>
      <c r="B495" s="267"/>
      <c r="C495" s="268"/>
      <c r="D495" s="267"/>
      <c r="E495" s="267"/>
      <c r="F495" s="267"/>
      <c r="G495" s="269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60" x14ac:dyDescent="0.2">
      <c r="A496" s="270"/>
      <c r="B496" s="271"/>
      <c r="C496" s="272"/>
      <c r="D496" s="271"/>
      <c r="E496" s="271"/>
      <c r="F496" s="271"/>
      <c r="G496" s="27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33" x14ac:dyDescent="0.2">
      <c r="A497" s="3"/>
      <c r="B497" s="4"/>
      <c r="C497" s="190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33" x14ac:dyDescent="0.2">
      <c r="C498" s="192"/>
      <c r="D498" s="10"/>
      <c r="AG498" t="s">
        <v>754</v>
      </c>
    </row>
    <row r="499" spans="1:33" x14ac:dyDescent="0.2">
      <c r="D499" s="10"/>
    </row>
    <row r="500" spans="1:33" x14ac:dyDescent="0.2">
      <c r="D500" s="10"/>
    </row>
    <row r="501" spans="1:33" x14ac:dyDescent="0.2">
      <c r="D501" s="10"/>
    </row>
    <row r="502" spans="1:33" x14ac:dyDescent="0.2">
      <c r="D502" s="10"/>
    </row>
    <row r="503" spans="1:33" x14ac:dyDescent="0.2">
      <c r="D503" s="10"/>
    </row>
    <row r="504" spans="1:33" x14ac:dyDescent="0.2">
      <c r="D504" s="10"/>
    </row>
    <row r="505" spans="1:33" x14ac:dyDescent="0.2">
      <c r="D505" s="10"/>
    </row>
    <row r="506" spans="1:33" x14ac:dyDescent="0.2">
      <c r="D506" s="10"/>
    </row>
    <row r="507" spans="1:33" x14ac:dyDescent="0.2">
      <c r="D507" s="10"/>
    </row>
    <row r="508" spans="1:33" x14ac:dyDescent="0.2">
      <c r="D508" s="10"/>
    </row>
    <row r="509" spans="1:33" x14ac:dyDescent="0.2">
      <c r="D509" s="10"/>
    </row>
    <row r="510" spans="1:33" x14ac:dyDescent="0.2">
      <c r="D510" s="10"/>
    </row>
    <row r="511" spans="1:33" x14ac:dyDescent="0.2">
      <c r="D511" s="10"/>
    </row>
    <row r="512" spans="1:33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4">
    <mergeCell ref="A492:G496"/>
    <mergeCell ref="C36:G36"/>
    <mergeCell ref="C45:G45"/>
    <mergeCell ref="C155:G155"/>
    <mergeCell ref="C159:G159"/>
    <mergeCell ref="A1:G1"/>
    <mergeCell ref="C2:G2"/>
    <mergeCell ref="C3:G3"/>
    <mergeCell ref="C4:G4"/>
    <mergeCell ref="A491:C491"/>
    <mergeCell ref="C263:G263"/>
    <mergeCell ref="C162:G162"/>
    <mergeCell ref="C166:G166"/>
    <mergeCell ref="C168:G168"/>
    <mergeCell ref="C170:G170"/>
    <mergeCell ref="C235:G235"/>
    <mergeCell ref="C237:G237"/>
    <mergeCell ref="C238:G238"/>
    <mergeCell ref="C240:G240"/>
    <mergeCell ref="C242:G242"/>
    <mergeCell ref="C247:G247"/>
    <mergeCell ref="C252:G252"/>
    <mergeCell ref="C329:G329"/>
    <mergeCell ref="C264:G264"/>
    <mergeCell ref="C267:G267"/>
    <mergeCell ref="C272:G272"/>
    <mergeCell ref="C281:G281"/>
    <mergeCell ref="C313:G313"/>
    <mergeCell ref="C314:G314"/>
    <mergeCell ref="C320:G320"/>
    <mergeCell ref="C321:G321"/>
    <mergeCell ref="C322:G322"/>
    <mergeCell ref="C324:G324"/>
    <mergeCell ref="C325:G325"/>
    <mergeCell ref="C453:G453"/>
    <mergeCell ref="C457:G457"/>
    <mergeCell ref="C482:G482"/>
    <mergeCell ref="C484:G484"/>
    <mergeCell ref="C330:G330"/>
    <mergeCell ref="C355:G355"/>
    <mergeCell ref="C404:G404"/>
    <mergeCell ref="C409:G409"/>
    <mergeCell ref="C444:G444"/>
    <mergeCell ref="C448:G4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7264-2FA7-4AE0-A87F-5BAC2313A64C}">
  <dimension ref="A1:C33"/>
  <sheetViews>
    <sheetView workbookViewId="0">
      <selection activeCell="B33" sqref="B33"/>
    </sheetView>
  </sheetViews>
  <sheetFormatPr defaultRowHeight="15" x14ac:dyDescent="0.25"/>
  <cols>
    <col min="1" max="1" width="28.42578125" style="282" bestFit="1" customWidth="1"/>
    <col min="2" max="2" width="83" style="282" bestFit="1" customWidth="1"/>
    <col min="3" max="3" width="9.140625" style="276"/>
    <col min="4" max="4" width="0" style="276" hidden="1" customWidth="1"/>
    <col min="5" max="16384" width="9.140625" style="276"/>
  </cols>
  <sheetData>
    <row r="1" spans="1:3" x14ac:dyDescent="0.25">
      <c r="A1" s="274" t="s">
        <v>6</v>
      </c>
      <c r="B1" s="274" t="s">
        <v>782</v>
      </c>
      <c r="C1" s="275"/>
    </row>
    <row r="2" spans="1:3" x14ac:dyDescent="0.25">
      <c r="A2" s="274" t="s">
        <v>783</v>
      </c>
      <c r="B2" s="277" t="s">
        <v>784</v>
      </c>
      <c r="C2" s="275"/>
    </row>
    <row r="3" spans="1:3" x14ac:dyDescent="0.25">
      <c r="A3" s="274" t="s">
        <v>785</v>
      </c>
      <c r="B3" s="278" t="s">
        <v>786</v>
      </c>
      <c r="C3" s="275"/>
    </row>
    <row r="4" spans="1:3" x14ac:dyDescent="0.25">
      <c r="A4" s="274" t="s">
        <v>787</v>
      </c>
      <c r="B4" s="278" t="s">
        <v>788</v>
      </c>
      <c r="C4" s="275"/>
    </row>
    <row r="5" spans="1:3" x14ac:dyDescent="0.25">
      <c r="A5" s="274" t="s">
        <v>789</v>
      </c>
      <c r="B5" s="278" t="s">
        <v>790</v>
      </c>
      <c r="C5" s="275"/>
    </row>
    <row r="6" spans="1:3" x14ac:dyDescent="0.25">
      <c r="A6" s="274" t="s">
        <v>791</v>
      </c>
      <c r="B6" s="278" t="s">
        <v>792</v>
      </c>
      <c r="C6" s="275"/>
    </row>
    <row r="7" spans="1:3" x14ac:dyDescent="0.25">
      <c r="A7" s="274" t="s">
        <v>793</v>
      </c>
      <c r="B7" s="278" t="s">
        <v>792</v>
      </c>
      <c r="C7" s="275"/>
    </row>
    <row r="8" spans="1:3" x14ac:dyDescent="0.25">
      <c r="A8" s="274" t="s">
        <v>794</v>
      </c>
      <c r="B8" s="278" t="s">
        <v>792</v>
      </c>
      <c r="C8" s="275"/>
    </row>
    <row r="9" spans="1:3" x14ac:dyDescent="0.25">
      <c r="A9" s="274" t="s">
        <v>795</v>
      </c>
      <c r="B9" s="278" t="s">
        <v>796</v>
      </c>
      <c r="C9" s="275"/>
    </row>
    <row r="10" spans="1:3" x14ac:dyDescent="0.25">
      <c r="A10" s="274" t="s">
        <v>797</v>
      </c>
      <c r="B10" s="278" t="s">
        <v>792</v>
      </c>
      <c r="C10" s="275"/>
    </row>
    <row r="11" spans="1:3" x14ac:dyDescent="0.25">
      <c r="A11" s="274" t="s">
        <v>798</v>
      </c>
      <c r="B11" s="278" t="s">
        <v>799</v>
      </c>
      <c r="C11" s="275"/>
    </row>
    <row r="12" spans="1:3" x14ac:dyDescent="0.25">
      <c r="A12" s="274" t="s">
        <v>800</v>
      </c>
      <c r="B12" s="278" t="s">
        <v>801</v>
      </c>
      <c r="C12" s="275"/>
    </row>
    <row r="13" spans="1:3" x14ac:dyDescent="0.25">
      <c r="A13" s="274" t="s">
        <v>802</v>
      </c>
      <c r="B13" s="278" t="s">
        <v>803</v>
      </c>
      <c r="C13" s="275"/>
    </row>
    <row r="14" spans="1:3" x14ac:dyDescent="0.25">
      <c r="A14" s="274" t="s">
        <v>804</v>
      </c>
      <c r="B14" s="278" t="s">
        <v>805</v>
      </c>
      <c r="C14" s="275"/>
    </row>
    <row r="15" spans="1:3" x14ac:dyDescent="0.25">
      <c r="A15" s="274" t="s">
        <v>792</v>
      </c>
      <c r="B15" s="279" t="s">
        <v>792</v>
      </c>
      <c r="C15" s="275"/>
    </row>
    <row r="16" spans="1:3" x14ac:dyDescent="0.25">
      <c r="A16" s="274" t="s">
        <v>806</v>
      </c>
      <c r="B16" s="280" t="s">
        <v>807</v>
      </c>
      <c r="C16" s="275"/>
    </row>
    <row r="17" spans="1:3" x14ac:dyDescent="0.25">
      <c r="A17" s="274" t="s">
        <v>808</v>
      </c>
      <c r="B17" s="280" t="s">
        <v>809</v>
      </c>
      <c r="C17" s="275"/>
    </row>
    <row r="18" spans="1:3" x14ac:dyDescent="0.25">
      <c r="A18" s="274" t="s">
        <v>810</v>
      </c>
      <c r="B18" s="280" t="s">
        <v>811</v>
      </c>
      <c r="C18" s="275"/>
    </row>
    <row r="19" spans="1:3" x14ac:dyDescent="0.25">
      <c r="A19" s="274" t="s">
        <v>812</v>
      </c>
      <c r="B19" s="280" t="s">
        <v>811</v>
      </c>
      <c r="C19" s="275"/>
    </row>
    <row r="20" spans="1:3" x14ac:dyDescent="0.25">
      <c r="A20" s="274" t="s">
        <v>813</v>
      </c>
      <c r="B20" s="280" t="s">
        <v>811</v>
      </c>
      <c r="C20" s="275"/>
    </row>
    <row r="21" spans="1:3" x14ac:dyDescent="0.25">
      <c r="A21" s="274" t="s">
        <v>814</v>
      </c>
      <c r="B21" s="280" t="s">
        <v>811</v>
      </c>
      <c r="C21" s="275"/>
    </row>
    <row r="22" spans="1:3" x14ac:dyDescent="0.25">
      <c r="A22" s="274" t="s">
        <v>815</v>
      </c>
      <c r="B22" s="280" t="s">
        <v>811</v>
      </c>
      <c r="C22" s="275"/>
    </row>
    <row r="23" spans="1:3" x14ac:dyDescent="0.25">
      <c r="A23" s="274" t="s">
        <v>816</v>
      </c>
      <c r="B23" s="280" t="s">
        <v>811</v>
      </c>
      <c r="C23" s="275"/>
    </row>
    <row r="24" spans="1:3" x14ac:dyDescent="0.25">
      <c r="A24" s="274" t="s">
        <v>817</v>
      </c>
      <c r="B24" s="280" t="s">
        <v>811</v>
      </c>
      <c r="C24" s="275"/>
    </row>
    <row r="25" spans="1:3" x14ac:dyDescent="0.25">
      <c r="A25" s="274" t="s">
        <v>818</v>
      </c>
      <c r="B25" s="280" t="s">
        <v>811</v>
      </c>
      <c r="C25" s="275"/>
    </row>
    <row r="26" spans="1:3" x14ac:dyDescent="0.25">
      <c r="A26" s="274" t="s">
        <v>819</v>
      </c>
      <c r="B26" s="280" t="s">
        <v>820</v>
      </c>
      <c r="C26" s="275"/>
    </row>
    <row r="27" spans="1:3" x14ac:dyDescent="0.25">
      <c r="A27" s="274" t="s">
        <v>821</v>
      </c>
      <c r="B27" s="280" t="s">
        <v>811</v>
      </c>
      <c r="C27" s="275"/>
    </row>
    <row r="28" spans="1:3" x14ac:dyDescent="0.25">
      <c r="A28" s="274" t="s">
        <v>822</v>
      </c>
      <c r="B28" s="280" t="s">
        <v>811</v>
      </c>
      <c r="C28" s="275"/>
    </row>
    <row r="29" spans="1:3" x14ac:dyDescent="0.25">
      <c r="A29" s="274" t="s">
        <v>823</v>
      </c>
      <c r="B29" s="280" t="s">
        <v>811</v>
      </c>
      <c r="C29" s="275"/>
    </row>
    <row r="30" spans="1:3" x14ac:dyDescent="0.25">
      <c r="A30" s="274" t="s">
        <v>824</v>
      </c>
      <c r="B30" s="280" t="s">
        <v>811</v>
      </c>
      <c r="C30" s="275"/>
    </row>
    <row r="31" spans="1:3" ht="24.75" x14ac:dyDescent="0.25">
      <c r="A31" s="281" t="s">
        <v>825</v>
      </c>
      <c r="B31" s="280" t="s">
        <v>826</v>
      </c>
      <c r="C31" s="275"/>
    </row>
    <row r="32" spans="1:3" x14ac:dyDescent="0.25">
      <c r="A32" s="274" t="s">
        <v>827</v>
      </c>
      <c r="B32" s="280" t="s">
        <v>828</v>
      </c>
      <c r="C32" s="275"/>
    </row>
    <row r="33" spans="1:2" x14ac:dyDescent="0.25">
      <c r="A33" s="282" t="s">
        <v>829</v>
      </c>
      <c r="B33" s="282" t="s">
        <v>68</v>
      </c>
    </row>
  </sheetData>
  <pageMargins left="0.70866141732283472" right="0.70866141732283472" top="0.78740157480314965" bottom="0.78740157480314965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084D-C3E4-4191-A2D3-4F5325884E42}">
  <dimension ref="A1:D27"/>
  <sheetViews>
    <sheetView workbookViewId="0">
      <selection activeCell="B33" sqref="B33"/>
    </sheetView>
  </sheetViews>
  <sheetFormatPr defaultRowHeight="15" x14ac:dyDescent="0.25"/>
  <cols>
    <col min="1" max="1" width="39.28515625" style="282" bestFit="1" customWidth="1"/>
    <col min="2" max="2" width="15" style="288" bestFit="1" customWidth="1"/>
    <col min="3" max="3" width="13.140625" style="288" bestFit="1" customWidth="1"/>
    <col min="4" max="5" width="9.140625" style="276"/>
    <col min="6" max="6" width="0" style="276" hidden="1" customWidth="1"/>
    <col min="7" max="16384" width="9.140625" style="276"/>
  </cols>
  <sheetData>
    <row r="1" spans="1:4" x14ac:dyDescent="0.25">
      <c r="A1" s="274" t="s">
        <v>6</v>
      </c>
      <c r="B1" s="283" t="s">
        <v>830</v>
      </c>
      <c r="C1" s="283" t="s">
        <v>831</v>
      </c>
      <c r="D1" s="275"/>
    </row>
    <row r="2" spans="1:4" x14ac:dyDescent="0.25">
      <c r="A2" s="278" t="s">
        <v>832</v>
      </c>
      <c r="B2" s="284"/>
      <c r="C2" s="284"/>
      <c r="D2" s="275"/>
    </row>
    <row r="3" spans="1:4" x14ac:dyDescent="0.25">
      <c r="A3" s="279" t="s">
        <v>32</v>
      </c>
      <c r="B3" s="285">
        <f>('01 02 Pol'!E23+'01 02 Pol'!E28+'01 02 Pol'!E34)</f>
        <v>0</v>
      </c>
      <c r="C3" s="285"/>
      <c r="D3" s="275"/>
    </row>
    <row r="4" spans="1:4" x14ac:dyDescent="0.25">
      <c r="A4" s="279" t="s">
        <v>833</v>
      </c>
      <c r="B4" s="285">
        <f>B3 * '01 02 Par'!B16 / 100</f>
        <v>0</v>
      </c>
      <c r="C4" s="285">
        <f>B3 * '01 02 Par'!B17 / 100</f>
        <v>0</v>
      </c>
      <c r="D4" s="275"/>
    </row>
    <row r="5" spans="1:4" x14ac:dyDescent="0.25">
      <c r="A5" s="279" t="s">
        <v>834</v>
      </c>
      <c r="B5" s="285"/>
      <c r="C5" s="285">
        <f>('01 02 Pol'!E159) + 0</f>
        <v>0</v>
      </c>
      <c r="D5" s="275"/>
    </row>
    <row r="6" spans="1:4" x14ac:dyDescent="0.25">
      <c r="A6" s="279" t="s">
        <v>835</v>
      </c>
      <c r="B6" s="285"/>
      <c r="C6" s="285">
        <f>('01 02 Pol'!G23+'01 02 Pol'!G28+'01 02 Pol'!G34) + ('01 02 Pol'!G159) + 0</f>
        <v>0</v>
      </c>
      <c r="D6" s="275"/>
    </row>
    <row r="7" spans="1:4" x14ac:dyDescent="0.25">
      <c r="A7" s="280" t="s">
        <v>836</v>
      </c>
      <c r="B7" s="286">
        <f>B3 + B4</f>
        <v>0</v>
      </c>
      <c r="C7" s="286">
        <f>C3 + C4 + C5 + C6</f>
        <v>0</v>
      </c>
      <c r="D7" s="275"/>
    </row>
    <row r="8" spans="1:4" x14ac:dyDescent="0.25">
      <c r="A8" s="279" t="s">
        <v>837</v>
      </c>
      <c r="B8" s="285"/>
      <c r="C8" s="285">
        <f>(C5 + C6) * '01 02 Par'!B18 / 100</f>
        <v>0</v>
      </c>
      <c r="D8" s="275"/>
    </row>
    <row r="9" spans="1:4" x14ac:dyDescent="0.25">
      <c r="A9" s="279" t="s">
        <v>838</v>
      </c>
      <c r="B9" s="285"/>
      <c r="C9" s="285">
        <f>0 + 0</f>
        <v>0</v>
      </c>
      <c r="D9" s="275"/>
    </row>
    <row r="10" spans="1:4" x14ac:dyDescent="0.25">
      <c r="A10" s="279" t="s">
        <v>839</v>
      </c>
      <c r="B10" s="285"/>
      <c r="C10" s="285">
        <f>0 + 0</f>
        <v>0</v>
      </c>
      <c r="D10" s="275"/>
    </row>
    <row r="11" spans="1:4" x14ac:dyDescent="0.25">
      <c r="A11" s="279" t="s">
        <v>840</v>
      </c>
      <c r="B11" s="285"/>
      <c r="C11" s="285">
        <f>(C9 + C10) * '01 02 Par'!B19 / 100</f>
        <v>0</v>
      </c>
      <c r="D11" s="275"/>
    </row>
    <row r="12" spans="1:4" x14ac:dyDescent="0.25">
      <c r="A12" s="280" t="s">
        <v>841</v>
      </c>
      <c r="B12" s="286">
        <f>B7</f>
        <v>0</v>
      </c>
      <c r="C12" s="286">
        <f>C7 + C8 + C9 + C10 + C11</f>
        <v>0</v>
      </c>
      <c r="D12" s="275"/>
    </row>
    <row r="13" spans="1:4" x14ac:dyDescent="0.25">
      <c r="A13" s="279" t="s">
        <v>842</v>
      </c>
      <c r="B13" s="285"/>
      <c r="C13" s="285">
        <f>(B12 + C12) * '01 02 Par'!B20 / 100</f>
        <v>0</v>
      </c>
      <c r="D13" s="275"/>
    </row>
    <row r="14" spans="1:4" x14ac:dyDescent="0.25">
      <c r="A14" s="279" t="s">
        <v>843</v>
      </c>
      <c r="B14" s="285"/>
      <c r="C14" s="285">
        <f>(B12 + C12) * '01 02 Par'!B21 / 100</f>
        <v>0</v>
      </c>
      <c r="D14" s="275"/>
    </row>
    <row r="15" spans="1:4" x14ac:dyDescent="0.25">
      <c r="A15" s="279" t="s">
        <v>844</v>
      </c>
      <c r="B15" s="285"/>
      <c r="C15" s="285">
        <f>(B7 + C7) * '01 02 Par'!B22 / 100</f>
        <v>0</v>
      </c>
      <c r="D15" s="275"/>
    </row>
    <row r="16" spans="1:4" x14ac:dyDescent="0.25">
      <c r="A16" s="278" t="s">
        <v>845</v>
      </c>
      <c r="B16" s="284"/>
      <c r="C16" s="284">
        <f>B12 + C12 + C13 + C14 + C15</f>
        <v>0</v>
      </c>
      <c r="D16" s="275"/>
    </row>
    <row r="17" spans="1:4" x14ac:dyDescent="0.25">
      <c r="A17" s="279" t="s">
        <v>792</v>
      </c>
      <c r="B17" s="285"/>
      <c r="C17" s="285"/>
      <c r="D17" s="275"/>
    </row>
    <row r="18" spans="1:4" x14ac:dyDescent="0.25">
      <c r="A18" s="278" t="s">
        <v>29</v>
      </c>
      <c r="B18" s="284"/>
      <c r="C18" s="284"/>
      <c r="D18" s="275"/>
    </row>
    <row r="19" spans="1:4" x14ac:dyDescent="0.25">
      <c r="A19" s="279" t="s">
        <v>846</v>
      </c>
      <c r="B19" s="285"/>
      <c r="C19" s="285">
        <f>C12 * '01 02 Par'!B23 / 100</f>
        <v>0</v>
      </c>
      <c r="D19" s="275"/>
    </row>
    <row r="20" spans="1:4" x14ac:dyDescent="0.25">
      <c r="A20" s="279" t="s">
        <v>847</v>
      </c>
      <c r="B20" s="285"/>
      <c r="C20" s="285">
        <f>C12 * '01 02 Par'!B24 / 100</f>
        <v>0</v>
      </c>
      <c r="D20" s="275"/>
    </row>
    <row r="21" spans="1:4" x14ac:dyDescent="0.25">
      <c r="A21" s="278" t="s">
        <v>848</v>
      </c>
      <c r="B21" s="284"/>
      <c r="C21" s="284">
        <f>C19 + C20</f>
        <v>0</v>
      </c>
      <c r="D21" s="275"/>
    </row>
    <row r="22" spans="1:4" x14ac:dyDescent="0.25">
      <c r="A22" s="279" t="s">
        <v>849</v>
      </c>
      <c r="B22" s="285"/>
      <c r="C22" s="285">
        <f>'01 02 Par'!B25 * '01 02 Par'!B28 * (C16 * '01 02 Par'!B27)^'01 02 Par'!B26</f>
        <v>0</v>
      </c>
      <c r="D22" s="275"/>
    </row>
    <row r="23" spans="1:4" x14ac:dyDescent="0.25">
      <c r="A23" s="279" t="s">
        <v>792</v>
      </c>
      <c r="B23" s="285"/>
      <c r="C23" s="285"/>
      <c r="D23" s="275"/>
    </row>
    <row r="24" spans="1:4" x14ac:dyDescent="0.25">
      <c r="A24" s="277" t="s">
        <v>850</v>
      </c>
      <c r="B24" s="287"/>
      <c r="C24" s="287">
        <f>C16 + C21 + C22</f>
        <v>0</v>
      </c>
      <c r="D24" s="275"/>
    </row>
    <row r="25" spans="1:4" x14ac:dyDescent="0.25">
      <c r="A25" s="279" t="s">
        <v>851</v>
      </c>
      <c r="B25" s="285">
        <f>(SUM('01 02 Pol'!E31:E33)+SUM('01 02 Pol'!E37,'01 02 Pol'!E39:E47,'01 02 Pol'!E49:E54,'01 02 Pol'!E56:E60,'01 02 Pol'!E62:E63,'01 02 Pol'!E66:E71,'01 02 Pol'!E73:E78,'01 02 Pol'!E80:E84,'01 02 Pol'!E86:E88,'01 02 Pol'!E90:E92,'01 02 Pol'!E94:E97,'01 02 Pol'!E99:E102,'01 02 Pol'!E105:E112,'01 02 Pol'!E114:E115,'01 02 Pol'!E117:E128,'01 02 Pol'!E130:E141,'01 02 Pol'!E143:E158)) + (SUM('01 02 Pol'!G31:G33)+SUM('01 02 Pol'!G37,'01 02 Pol'!G39:G47,'01 02 Pol'!G49:G54,'01 02 Pol'!G56:G60,'01 02 Pol'!G62:G63,'01 02 Pol'!G66:G71,'01 02 Pol'!G73:G78,'01 02 Pol'!G80:G84,'01 02 Pol'!G86:G88,'01 02 Pol'!G90:G92,'01 02 Pol'!G94:G97,'01 02 Pol'!G99:G102,'01 02 Pol'!G105:G112,'01 02 Pol'!G114:G115,'01 02 Pol'!G117:G128,'01 02 Pol'!G130:G141,'01 02 Pol'!G143:G157)) + B4 + C4 + C8 + C11 + C13 + C14 + C15 + C21 + C22</f>
        <v>0</v>
      </c>
      <c r="C25" s="285">
        <f>B25 * '01 02 Par'!B31 / 100</f>
        <v>0</v>
      </c>
      <c r="D25" s="275"/>
    </row>
    <row r="26" spans="1:4" x14ac:dyDescent="0.25">
      <c r="A26" s="279" t="s">
        <v>852</v>
      </c>
      <c r="B26" s="285">
        <f>(SUM('01 02 Pol'!E39,'01 02 Pol'!E49:E50,'01 02 Pol'!E66,'01 02 Pol'!E73,'01 02 Pol'!E86,'01 02 Pol'!E94,'01 02 Pol'!E99,'01 02 Pol'!E105,'01 02 Pol'!E117,'01 02 Pol'!E121,'01 02 Pol'!E123,'01 02 Pol'!E125,'01 02 Pol'!E127,'01 02 Pol'!E130:E131,'01 02 Pol'!E134:E135,'01 02 Pol'!E138,'01 02 Pol'!E140,'01 02 Pol'!E143,'01 02 Pol'!E152,'01 02 Pol'!E155:E156)) + (SUM('01 02 Pol'!G39,'01 02 Pol'!G49:G50,'01 02 Pol'!G66,'01 02 Pol'!G73,'01 02 Pol'!G86,'01 02 Pol'!G94,'01 02 Pol'!G99,'01 02 Pol'!G105,'01 02 Pol'!G117,'01 02 Pol'!G121,'01 02 Pol'!G123,'01 02 Pol'!G125,'01 02 Pol'!G127,'01 02 Pol'!G130:G131,'01 02 Pol'!G134:G135,'01 02 Pol'!G138,'01 02 Pol'!G140,'01 02 Pol'!G143,'01 02 Pol'!G152,'01 02 Pol'!G155:G156))</f>
        <v>0</v>
      </c>
      <c r="C26" s="285">
        <f>B26 * '01 02 Par'!B32 / 100</f>
        <v>0</v>
      </c>
      <c r="D26" s="275"/>
    </row>
    <row r="27" spans="1:4" x14ac:dyDescent="0.25">
      <c r="A27" s="277" t="s">
        <v>853</v>
      </c>
      <c r="B27" s="287"/>
      <c r="C27" s="287">
        <f>C24 + C25 + C26</f>
        <v>0</v>
      </c>
      <c r="D27" s="275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6AFA-E313-487B-8780-D31684021F1B}">
  <dimension ref="A1:L160"/>
  <sheetViews>
    <sheetView topLeftCell="A133" workbookViewId="0">
      <selection activeCell="B33" sqref="B33"/>
    </sheetView>
  </sheetViews>
  <sheetFormatPr defaultRowHeight="15" x14ac:dyDescent="0.25"/>
  <cols>
    <col min="1" max="1" width="80.7109375" style="282" customWidth="1"/>
    <col min="2" max="2" width="4" style="282" bestFit="1" customWidth="1"/>
    <col min="3" max="3" width="7.85546875" style="288" bestFit="1" customWidth="1"/>
    <col min="4" max="4" width="8.85546875" style="288" bestFit="1" customWidth="1"/>
    <col min="5" max="5" width="13.42578125" style="288" bestFit="1" customWidth="1"/>
    <col min="6" max="6" width="7.85546875" style="288" bestFit="1" customWidth="1"/>
    <col min="7" max="7" width="12.5703125" style="288" bestFit="1" customWidth="1"/>
    <col min="8" max="8" width="8.85546875" style="288" bestFit="1" customWidth="1"/>
    <col min="9" max="9" width="11.42578125" style="288" bestFit="1" customWidth="1"/>
    <col min="10" max="11" width="9.140625" style="276"/>
    <col min="12" max="12" width="10" style="276" hidden="1" customWidth="1"/>
    <col min="13" max="16384" width="9.140625" style="276"/>
  </cols>
  <sheetData>
    <row r="1" spans="1:12" x14ac:dyDescent="0.25">
      <c r="A1" s="274" t="s">
        <v>6</v>
      </c>
      <c r="B1" s="274" t="s">
        <v>854</v>
      </c>
      <c r="C1" s="283" t="s">
        <v>855</v>
      </c>
      <c r="D1" s="283" t="s">
        <v>856</v>
      </c>
      <c r="E1" s="283" t="s">
        <v>857</v>
      </c>
      <c r="F1" s="283" t="s">
        <v>33</v>
      </c>
      <c r="G1" s="283" t="s">
        <v>858</v>
      </c>
      <c r="H1" s="283" t="s">
        <v>859</v>
      </c>
      <c r="I1" s="283" t="s">
        <v>1</v>
      </c>
      <c r="J1" s="275"/>
      <c r="K1" s="275"/>
      <c r="L1" s="276">
        <f>'01 02 Par'!B33/100*E40+'01 02 Par'!B33/100*E41+'01 02 Par'!B33/100*E42+'01 02 Par'!B33/100*E43+'01 02 Par'!B33/100*E44+'01 02 Par'!B33/100*E45+'01 02 Par'!B33/100*E46+'01 02 Par'!B33/100*E47+'01 02 Par'!B33/100*E51+'01 02 Par'!B33/100*E52+'01 02 Par'!B33/100*E53+'01 02 Par'!B33/100*E54+'01 02 Par'!B33/100*E56+'01 02 Par'!B33/100*E57+'01 02 Par'!B33/100*E58+'01 02 Par'!B33/100*E59+'01 02 Par'!B33/100*E60+'01 02 Par'!B33/100*E62+'01 02 Par'!B33/100*E63+'01 02 Par'!B33/100*E67+'01 02 Par'!B33/100*E68+'01 02 Par'!B33/100*E69+'01 02 Par'!B33/100*E70</f>
        <v>0</v>
      </c>
    </row>
    <row r="2" spans="1:12" x14ac:dyDescent="0.25">
      <c r="A2" s="277" t="s">
        <v>860</v>
      </c>
      <c r="B2" s="277" t="s">
        <v>792</v>
      </c>
      <c r="C2" s="287"/>
      <c r="D2" s="287"/>
      <c r="E2" s="287"/>
      <c r="F2" s="287"/>
      <c r="G2" s="287"/>
      <c r="H2" s="287"/>
      <c r="I2" s="287"/>
      <c r="J2" s="275"/>
      <c r="K2" s="275"/>
      <c r="L2" s="276">
        <f>L1+'01 02 Par'!B33/100*E71+'01 02 Par'!B33/100*E74+'01 02 Par'!B33/100*E75+'01 02 Par'!B33/100*E76+'01 02 Par'!B33/100*E77+'01 02 Par'!B33/100*E78+'01 02 Par'!B33/100*E80+'01 02 Par'!B33/100*E81+'01 02 Par'!B33/100*E82+'01 02 Par'!B33/100*E83+'01 02 Par'!B33/100*E84+'01 02 Par'!B33/100*E87+'01 02 Par'!B33/100*E88+'01 02 Par'!B33/100*E90+'01 02 Par'!B33/100*E91+'01 02 Par'!B33/100*E92+'01 02 Par'!B33/100*E95+'01 02 Par'!B33/100*E96+'01 02 Par'!B33/100*E97+'01 02 Par'!B33/100*E100+'01 02 Par'!B33/100*E101+'01 02 Par'!B33/100*E102+'01 02 Par'!B33/100*E106</f>
        <v>0</v>
      </c>
    </row>
    <row r="3" spans="1:12" x14ac:dyDescent="0.25">
      <c r="A3" s="279" t="s">
        <v>861</v>
      </c>
      <c r="B3" s="279" t="s">
        <v>186</v>
      </c>
      <c r="C3" s="285">
        <v>1</v>
      </c>
      <c r="D3" s="285"/>
      <c r="E3" s="285">
        <f t="shared" ref="E3:E10" si="0">C3*D3</f>
        <v>0</v>
      </c>
      <c r="F3" s="285"/>
      <c r="G3" s="285">
        <f t="shared" ref="G3:G10" si="1">C3*F3</f>
        <v>0</v>
      </c>
      <c r="H3" s="285">
        <f t="shared" ref="H3:I11" si="2">D3+F3</f>
        <v>0</v>
      </c>
      <c r="I3" s="285">
        <f t="shared" si="2"/>
        <v>0</v>
      </c>
      <c r="J3" s="275"/>
      <c r="K3" s="275"/>
      <c r="L3" s="276">
        <f>L2+'01 02 Par'!B33/100*E107+'01 02 Par'!B33/100*E108+'01 02 Par'!B33/100*E109+'01 02 Par'!B33/100*E110+'01 02 Par'!B33/100*E111+'01 02 Par'!B33/100*E112+'01 02 Par'!B33/100*E114+'01 02 Par'!B33/100*E115+'01 02 Par'!B33/100*E118+'01 02 Par'!B33/100*E119+'01 02 Par'!B33/100*E120+'01 02 Par'!B33/100*E122+'01 02 Par'!B33/100*E124+'01 02 Par'!B33/100*E126+'01 02 Par'!B33/100*E128+'01 02 Par'!B33/100*E132+'01 02 Par'!B33/100*E133+'01 02 Par'!B33/100*E136+'01 02 Par'!B33/100*E137+'01 02 Par'!B33/100*E139+'01 02 Par'!B33/100*E141+'01 02 Par'!B33/100*E144</f>
        <v>0</v>
      </c>
    </row>
    <row r="4" spans="1:12" x14ac:dyDescent="0.25">
      <c r="A4" s="279" t="s">
        <v>862</v>
      </c>
      <c r="B4" s="279" t="s">
        <v>863</v>
      </c>
      <c r="C4" s="285">
        <v>1</v>
      </c>
      <c r="D4" s="285"/>
      <c r="E4" s="285">
        <f t="shared" si="0"/>
        <v>0</v>
      </c>
      <c r="F4" s="285"/>
      <c r="G4" s="285">
        <f t="shared" si="1"/>
        <v>0</v>
      </c>
      <c r="H4" s="285">
        <f t="shared" si="2"/>
        <v>0</v>
      </c>
      <c r="I4" s="285">
        <f t="shared" si="2"/>
        <v>0</v>
      </c>
      <c r="J4" s="275"/>
      <c r="K4" s="275"/>
    </row>
    <row r="5" spans="1:12" x14ac:dyDescent="0.25">
      <c r="A5" s="279" t="s">
        <v>864</v>
      </c>
      <c r="B5" s="279" t="s">
        <v>863</v>
      </c>
      <c r="C5" s="285">
        <v>1</v>
      </c>
      <c r="D5" s="285"/>
      <c r="E5" s="285">
        <f t="shared" si="0"/>
        <v>0</v>
      </c>
      <c r="F5" s="285"/>
      <c r="G5" s="285">
        <f t="shared" si="1"/>
        <v>0</v>
      </c>
      <c r="H5" s="285">
        <f t="shared" si="2"/>
        <v>0</v>
      </c>
      <c r="I5" s="285">
        <f t="shared" si="2"/>
        <v>0</v>
      </c>
      <c r="J5" s="275"/>
      <c r="K5" s="275"/>
    </row>
    <row r="6" spans="1:12" x14ac:dyDescent="0.25">
      <c r="A6" s="279" t="s">
        <v>865</v>
      </c>
      <c r="B6" s="279" t="s">
        <v>863</v>
      </c>
      <c r="C6" s="285">
        <v>8</v>
      </c>
      <c r="D6" s="285"/>
      <c r="E6" s="285">
        <f t="shared" si="0"/>
        <v>0</v>
      </c>
      <c r="F6" s="285"/>
      <c r="G6" s="285">
        <f t="shared" si="1"/>
        <v>0</v>
      </c>
      <c r="H6" s="285">
        <f t="shared" si="2"/>
        <v>0</v>
      </c>
      <c r="I6" s="285">
        <f t="shared" si="2"/>
        <v>0</v>
      </c>
      <c r="J6" s="275"/>
      <c r="K6" s="275"/>
    </row>
    <row r="7" spans="1:12" x14ac:dyDescent="0.25">
      <c r="A7" s="279" t="s">
        <v>866</v>
      </c>
      <c r="B7" s="279" t="s">
        <v>863</v>
      </c>
      <c r="C7" s="285">
        <v>18</v>
      </c>
      <c r="D7" s="285"/>
      <c r="E7" s="285">
        <f t="shared" si="0"/>
        <v>0</v>
      </c>
      <c r="F7" s="285"/>
      <c r="G7" s="285">
        <f t="shared" si="1"/>
        <v>0</v>
      </c>
      <c r="H7" s="285">
        <f t="shared" si="2"/>
        <v>0</v>
      </c>
      <c r="I7" s="285">
        <f t="shared" si="2"/>
        <v>0</v>
      </c>
      <c r="J7" s="275"/>
      <c r="K7" s="275"/>
    </row>
    <row r="8" spans="1:12" x14ac:dyDescent="0.25">
      <c r="A8" s="279" t="s">
        <v>867</v>
      </c>
      <c r="B8" s="279" t="s">
        <v>863</v>
      </c>
      <c r="C8" s="285">
        <v>2</v>
      </c>
      <c r="D8" s="285"/>
      <c r="E8" s="285">
        <f t="shared" si="0"/>
        <v>0</v>
      </c>
      <c r="F8" s="285"/>
      <c r="G8" s="285">
        <f t="shared" si="1"/>
        <v>0</v>
      </c>
      <c r="H8" s="285">
        <f t="shared" si="2"/>
        <v>0</v>
      </c>
      <c r="I8" s="285">
        <f t="shared" si="2"/>
        <v>0</v>
      </c>
      <c r="J8" s="275"/>
      <c r="K8" s="275"/>
    </row>
    <row r="9" spans="1:12" x14ac:dyDescent="0.25">
      <c r="A9" s="279" t="s">
        <v>868</v>
      </c>
      <c r="B9" s="279" t="s">
        <v>863</v>
      </c>
      <c r="C9" s="285">
        <v>2</v>
      </c>
      <c r="D9" s="285"/>
      <c r="E9" s="285">
        <f t="shared" si="0"/>
        <v>0</v>
      </c>
      <c r="F9" s="285"/>
      <c r="G9" s="285">
        <f t="shared" si="1"/>
        <v>0</v>
      </c>
      <c r="H9" s="285">
        <f t="shared" si="2"/>
        <v>0</v>
      </c>
      <c r="I9" s="285">
        <f t="shared" si="2"/>
        <v>0</v>
      </c>
      <c r="J9" s="275"/>
      <c r="K9" s="275"/>
    </row>
    <row r="10" spans="1:12" x14ac:dyDescent="0.25">
      <c r="A10" s="279" t="s">
        <v>869</v>
      </c>
      <c r="B10" s="279" t="s">
        <v>863</v>
      </c>
      <c r="C10" s="285">
        <v>4</v>
      </c>
      <c r="D10" s="285"/>
      <c r="E10" s="285">
        <f t="shared" si="0"/>
        <v>0</v>
      </c>
      <c r="F10" s="285"/>
      <c r="G10" s="285">
        <f t="shared" si="1"/>
        <v>0</v>
      </c>
      <c r="H10" s="285">
        <f t="shared" si="2"/>
        <v>0</v>
      </c>
      <c r="I10" s="285">
        <f t="shared" si="2"/>
        <v>0</v>
      </c>
      <c r="J10" s="275"/>
      <c r="K10" s="275"/>
    </row>
    <row r="11" spans="1:12" x14ac:dyDescent="0.25">
      <c r="A11" s="279" t="s">
        <v>870</v>
      </c>
      <c r="B11" s="279" t="s">
        <v>792</v>
      </c>
      <c r="C11" s="285"/>
      <c r="D11" s="285"/>
      <c r="E11" s="285"/>
      <c r="F11" s="285"/>
      <c r="G11" s="285"/>
      <c r="H11" s="285">
        <f t="shared" si="2"/>
        <v>0</v>
      </c>
      <c r="I11" s="285">
        <f t="shared" si="2"/>
        <v>0</v>
      </c>
      <c r="J11" s="275"/>
      <c r="K11" s="275"/>
    </row>
    <row r="12" spans="1:12" x14ac:dyDescent="0.25">
      <c r="A12" s="277" t="s">
        <v>871</v>
      </c>
      <c r="B12" s="277" t="s">
        <v>792</v>
      </c>
      <c r="C12" s="287"/>
      <c r="D12" s="287"/>
      <c r="E12" s="287">
        <f>SUM(E3:E11)</f>
        <v>0</v>
      </c>
      <c r="F12" s="287"/>
      <c r="G12" s="287">
        <f>SUM(G3:G11)</f>
        <v>0</v>
      </c>
      <c r="H12" s="287"/>
      <c r="I12" s="287">
        <f>SUM(I3:I11)</f>
        <v>0</v>
      </c>
      <c r="J12" s="275"/>
      <c r="K12" s="275"/>
    </row>
    <row r="13" spans="1:12" x14ac:dyDescent="0.25">
      <c r="A13" s="279" t="s">
        <v>792</v>
      </c>
      <c r="B13" s="279" t="s">
        <v>792</v>
      </c>
      <c r="C13" s="285"/>
      <c r="D13" s="285"/>
      <c r="E13" s="285"/>
      <c r="F13" s="285"/>
      <c r="G13" s="285"/>
      <c r="H13" s="285">
        <f>D13+F13</f>
        <v>0</v>
      </c>
      <c r="I13" s="285">
        <f>E13+G13</f>
        <v>0</v>
      </c>
      <c r="J13" s="275"/>
      <c r="K13" s="275"/>
    </row>
    <row r="14" spans="1:12" x14ac:dyDescent="0.25">
      <c r="A14" s="277" t="s">
        <v>872</v>
      </c>
      <c r="B14" s="277" t="s">
        <v>792</v>
      </c>
      <c r="C14" s="287"/>
      <c r="D14" s="287"/>
      <c r="E14" s="287"/>
      <c r="F14" s="287"/>
      <c r="G14" s="287"/>
      <c r="H14" s="287"/>
      <c r="I14" s="287"/>
      <c r="J14" s="275"/>
      <c r="K14" s="275"/>
    </row>
    <row r="15" spans="1:12" x14ac:dyDescent="0.25">
      <c r="A15" s="279" t="s">
        <v>873</v>
      </c>
      <c r="B15" s="279" t="s">
        <v>186</v>
      </c>
      <c r="C15" s="285">
        <v>1</v>
      </c>
      <c r="D15" s="285"/>
      <c r="E15" s="285">
        <f t="shared" ref="E15:E21" si="3">C15*D15</f>
        <v>0</v>
      </c>
      <c r="F15" s="285"/>
      <c r="G15" s="285">
        <f t="shared" ref="G15:G21" si="4">C15*F15</f>
        <v>0</v>
      </c>
      <c r="H15" s="285">
        <f t="shared" ref="H15:I22" si="5">D15+F15</f>
        <v>0</v>
      </c>
      <c r="I15" s="285">
        <f t="shared" si="5"/>
        <v>0</v>
      </c>
      <c r="J15" s="275"/>
      <c r="K15" s="275"/>
    </row>
    <row r="16" spans="1:12" x14ac:dyDescent="0.25">
      <c r="A16" s="279" t="s">
        <v>874</v>
      </c>
      <c r="B16" s="279" t="s">
        <v>863</v>
      </c>
      <c r="C16" s="285">
        <v>1</v>
      </c>
      <c r="D16" s="285"/>
      <c r="E16" s="285">
        <f t="shared" si="3"/>
        <v>0</v>
      </c>
      <c r="F16" s="285"/>
      <c r="G16" s="285">
        <f t="shared" si="4"/>
        <v>0</v>
      </c>
      <c r="H16" s="285">
        <f t="shared" si="5"/>
        <v>0</v>
      </c>
      <c r="I16" s="285">
        <f t="shared" si="5"/>
        <v>0</v>
      </c>
      <c r="J16" s="275"/>
      <c r="K16" s="275"/>
    </row>
    <row r="17" spans="1:11" x14ac:dyDescent="0.25">
      <c r="A17" s="279" t="s">
        <v>864</v>
      </c>
      <c r="B17" s="279" t="s">
        <v>863</v>
      </c>
      <c r="C17" s="285">
        <v>1</v>
      </c>
      <c r="D17" s="285"/>
      <c r="E17" s="285">
        <f t="shared" si="3"/>
        <v>0</v>
      </c>
      <c r="F17" s="285"/>
      <c r="G17" s="285">
        <f t="shared" si="4"/>
        <v>0</v>
      </c>
      <c r="H17" s="285">
        <f t="shared" si="5"/>
        <v>0</v>
      </c>
      <c r="I17" s="285">
        <f t="shared" si="5"/>
        <v>0</v>
      </c>
      <c r="J17" s="275"/>
      <c r="K17" s="275"/>
    </row>
    <row r="18" spans="1:11" x14ac:dyDescent="0.25">
      <c r="A18" s="279" t="s">
        <v>875</v>
      </c>
      <c r="B18" s="279" t="s">
        <v>863</v>
      </c>
      <c r="C18" s="285">
        <v>2</v>
      </c>
      <c r="D18" s="285"/>
      <c r="E18" s="285">
        <f t="shared" si="3"/>
        <v>0</v>
      </c>
      <c r="F18" s="285"/>
      <c r="G18" s="285">
        <f t="shared" si="4"/>
        <v>0</v>
      </c>
      <c r="H18" s="285">
        <f t="shared" si="5"/>
        <v>0</v>
      </c>
      <c r="I18" s="285">
        <f t="shared" si="5"/>
        <v>0</v>
      </c>
      <c r="J18" s="275"/>
      <c r="K18" s="275"/>
    </row>
    <row r="19" spans="1:11" x14ac:dyDescent="0.25">
      <c r="A19" s="279" t="s">
        <v>865</v>
      </c>
      <c r="B19" s="279" t="s">
        <v>863</v>
      </c>
      <c r="C19" s="285">
        <v>3</v>
      </c>
      <c r="D19" s="285"/>
      <c r="E19" s="285">
        <f t="shared" si="3"/>
        <v>0</v>
      </c>
      <c r="F19" s="285"/>
      <c r="G19" s="285">
        <f t="shared" si="4"/>
        <v>0</v>
      </c>
      <c r="H19" s="285">
        <f t="shared" si="5"/>
        <v>0</v>
      </c>
      <c r="I19" s="285">
        <f t="shared" si="5"/>
        <v>0</v>
      </c>
      <c r="J19" s="275"/>
      <c r="K19" s="275"/>
    </row>
    <row r="20" spans="1:11" x14ac:dyDescent="0.25">
      <c r="A20" s="279" t="s">
        <v>866</v>
      </c>
      <c r="B20" s="279" t="s">
        <v>863</v>
      </c>
      <c r="C20" s="285">
        <v>9</v>
      </c>
      <c r="D20" s="285"/>
      <c r="E20" s="285">
        <f t="shared" si="3"/>
        <v>0</v>
      </c>
      <c r="F20" s="285"/>
      <c r="G20" s="285">
        <f t="shared" si="4"/>
        <v>0</v>
      </c>
      <c r="H20" s="285">
        <f t="shared" si="5"/>
        <v>0</v>
      </c>
      <c r="I20" s="285">
        <f t="shared" si="5"/>
        <v>0</v>
      </c>
      <c r="J20" s="275"/>
      <c r="K20" s="275"/>
    </row>
    <row r="21" spans="1:11" x14ac:dyDescent="0.25">
      <c r="A21" s="279" t="s">
        <v>869</v>
      </c>
      <c r="B21" s="279" t="s">
        <v>863</v>
      </c>
      <c r="C21" s="285">
        <v>2</v>
      </c>
      <c r="D21" s="285"/>
      <c r="E21" s="285">
        <f t="shared" si="3"/>
        <v>0</v>
      </c>
      <c r="F21" s="285"/>
      <c r="G21" s="285">
        <f t="shared" si="4"/>
        <v>0</v>
      </c>
      <c r="H21" s="285">
        <f t="shared" si="5"/>
        <v>0</v>
      </c>
      <c r="I21" s="285">
        <f t="shared" si="5"/>
        <v>0</v>
      </c>
      <c r="J21" s="275"/>
      <c r="K21" s="275"/>
    </row>
    <row r="22" spans="1:11" x14ac:dyDescent="0.25">
      <c r="A22" s="279" t="s">
        <v>870</v>
      </c>
      <c r="B22" s="279" t="s">
        <v>792</v>
      </c>
      <c r="C22" s="285"/>
      <c r="D22" s="285"/>
      <c r="E22" s="285"/>
      <c r="F22" s="285"/>
      <c r="G22" s="285"/>
      <c r="H22" s="285">
        <f t="shared" si="5"/>
        <v>0</v>
      </c>
      <c r="I22" s="285">
        <f t="shared" si="5"/>
        <v>0</v>
      </c>
      <c r="J22" s="275"/>
      <c r="K22" s="275"/>
    </row>
    <row r="23" spans="1:11" x14ac:dyDescent="0.25">
      <c r="A23" s="277" t="s">
        <v>876</v>
      </c>
      <c r="B23" s="277" t="s">
        <v>792</v>
      </c>
      <c r="C23" s="287"/>
      <c r="D23" s="287"/>
      <c r="E23" s="287">
        <f>SUM(E15:E22)</f>
        <v>0</v>
      </c>
      <c r="F23" s="287"/>
      <c r="G23" s="287">
        <f>SUM(G15:G22)</f>
        <v>0</v>
      </c>
      <c r="H23" s="287"/>
      <c r="I23" s="287">
        <f>SUM(I15:I22)</f>
        <v>0</v>
      </c>
      <c r="J23" s="275"/>
      <c r="K23" s="275"/>
    </row>
    <row r="24" spans="1:11" x14ac:dyDescent="0.25">
      <c r="A24" s="279" t="s">
        <v>792</v>
      </c>
      <c r="B24" s="279" t="s">
        <v>792</v>
      </c>
      <c r="C24" s="289"/>
      <c r="D24" s="289"/>
      <c r="E24" s="289"/>
      <c r="F24" s="289"/>
      <c r="G24" s="289"/>
      <c r="H24" s="289">
        <f>D24+F24</f>
        <v>0</v>
      </c>
      <c r="I24" s="289">
        <f>E24+G24</f>
        <v>0</v>
      </c>
      <c r="J24" s="275"/>
      <c r="K24" s="275"/>
    </row>
    <row r="25" spans="1:11" x14ac:dyDescent="0.25">
      <c r="A25" s="277" t="s">
        <v>877</v>
      </c>
      <c r="B25" s="277" t="s">
        <v>792</v>
      </c>
      <c r="C25" s="290"/>
      <c r="D25" s="290"/>
      <c r="E25" s="290"/>
      <c r="F25" s="290"/>
      <c r="G25" s="290"/>
      <c r="H25" s="290"/>
      <c r="I25" s="290"/>
      <c r="J25" s="275"/>
      <c r="K25" s="275"/>
    </row>
    <row r="26" spans="1:11" x14ac:dyDescent="0.25">
      <c r="A26" s="279" t="s">
        <v>878</v>
      </c>
      <c r="B26" s="279" t="s">
        <v>186</v>
      </c>
      <c r="C26" s="285">
        <v>1</v>
      </c>
      <c r="D26" s="285"/>
      <c r="E26" s="285">
        <f>C26*D26</f>
        <v>0</v>
      </c>
      <c r="F26" s="285"/>
      <c r="G26" s="285">
        <f>C26*F26</f>
        <v>0</v>
      </c>
      <c r="H26" s="285">
        <f>D26+F26</f>
        <v>0</v>
      </c>
      <c r="I26" s="285">
        <f>E26+G26</f>
        <v>0</v>
      </c>
      <c r="J26" s="275"/>
      <c r="K26" s="275"/>
    </row>
    <row r="27" spans="1:11" x14ac:dyDescent="0.25">
      <c r="A27" s="279" t="s">
        <v>879</v>
      </c>
      <c r="B27" s="279" t="s">
        <v>863</v>
      </c>
      <c r="C27" s="285">
        <v>7</v>
      </c>
      <c r="D27" s="285"/>
      <c r="E27" s="285">
        <f>C27*D27</f>
        <v>0</v>
      </c>
      <c r="F27" s="285"/>
      <c r="G27" s="285">
        <f>C27*F27</f>
        <v>0</v>
      </c>
      <c r="H27" s="285">
        <f>D27+F27</f>
        <v>0</v>
      </c>
      <c r="I27" s="285">
        <f>E27+G27</f>
        <v>0</v>
      </c>
      <c r="J27" s="275"/>
      <c r="K27" s="275"/>
    </row>
    <row r="28" spans="1:11" x14ac:dyDescent="0.25">
      <c r="A28" s="277" t="s">
        <v>880</v>
      </c>
      <c r="B28" s="277" t="s">
        <v>792</v>
      </c>
      <c r="C28" s="290"/>
      <c r="D28" s="290"/>
      <c r="E28" s="287">
        <f>SUM(E26:E27)</f>
        <v>0</v>
      </c>
      <c r="F28" s="290"/>
      <c r="G28" s="287">
        <f>SUM(G26:G27)</f>
        <v>0</v>
      </c>
      <c r="H28" s="290"/>
      <c r="I28" s="287">
        <f>SUM(I26:I27)</f>
        <v>0</v>
      </c>
      <c r="J28" s="275"/>
      <c r="K28" s="275"/>
    </row>
    <row r="29" spans="1:11" x14ac:dyDescent="0.25">
      <c r="A29" s="279" t="s">
        <v>792</v>
      </c>
      <c r="B29" s="279" t="s">
        <v>792</v>
      </c>
      <c r="C29" s="285"/>
      <c r="D29" s="285"/>
      <c r="E29" s="285"/>
      <c r="F29" s="285"/>
      <c r="G29" s="285"/>
      <c r="H29" s="285">
        <f>D29+F29</f>
        <v>0</v>
      </c>
      <c r="I29" s="285">
        <f>E29+G29</f>
        <v>0</v>
      </c>
      <c r="J29" s="275"/>
      <c r="K29" s="275"/>
    </row>
    <row r="30" spans="1:11" x14ac:dyDescent="0.25">
      <c r="A30" s="277" t="s">
        <v>881</v>
      </c>
      <c r="B30" s="277" t="s">
        <v>792</v>
      </c>
      <c r="C30" s="287"/>
      <c r="D30" s="287"/>
      <c r="E30" s="287"/>
      <c r="F30" s="287"/>
      <c r="G30" s="287"/>
      <c r="H30" s="287"/>
      <c r="I30" s="287"/>
      <c r="J30" s="275"/>
      <c r="K30" s="275"/>
    </row>
    <row r="31" spans="1:11" x14ac:dyDescent="0.25">
      <c r="A31" s="279" t="s">
        <v>860</v>
      </c>
      <c r="B31" s="279" t="s">
        <v>186</v>
      </c>
      <c r="C31" s="285">
        <v>1</v>
      </c>
      <c r="D31" s="285">
        <f>I12</f>
        <v>0</v>
      </c>
      <c r="E31" s="285">
        <f>C31*D31</f>
        <v>0</v>
      </c>
      <c r="F31" s="285">
        <v>0</v>
      </c>
      <c r="G31" s="285">
        <f>C31*F31</f>
        <v>0</v>
      </c>
      <c r="H31" s="285">
        <f t="shared" ref="H31:I33" si="6">D31+F31</f>
        <v>0</v>
      </c>
      <c r="I31" s="285">
        <f t="shared" si="6"/>
        <v>0</v>
      </c>
      <c r="J31" s="275"/>
      <c r="K31" s="275"/>
    </row>
    <row r="32" spans="1:11" x14ac:dyDescent="0.25">
      <c r="A32" s="279" t="s">
        <v>872</v>
      </c>
      <c r="B32" s="279" t="s">
        <v>186</v>
      </c>
      <c r="C32" s="285">
        <v>1</v>
      </c>
      <c r="D32" s="285">
        <f>I23</f>
        <v>0</v>
      </c>
      <c r="E32" s="285">
        <f>C32*D32</f>
        <v>0</v>
      </c>
      <c r="F32" s="285">
        <v>0</v>
      </c>
      <c r="G32" s="285">
        <f>C32*F32</f>
        <v>0</v>
      </c>
      <c r="H32" s="285">
        <f t="shared" si="6"/>
        <v>0</v>
      </c>
      <c r="I32" s="285">
        <f t="shared" si="6"/>
        <v>0</v>
      </c>
      <c r="J32" s="275"/>
      <c r="K32" s="275"/>
    </row>
    <row r="33" spans="1:11" x14ac:dyDescent="0.25">
      <c r="A33" s="279" t="s">
        <v>877</v>
      </c>
      <c r="B33" s="279" t="s">
        <v>186</v>
      </c>
      <c r="C33" s="285">
        <v>1</v>
      </c>
      <c r="D33" s="285">
        <f>I28</f>
        <v>0</v>
      </c>
      <c r="E33" s="285">
        <f>C33*D33</f>
        <v>0</v>
      </c>
      <c r="F33" s="289"/>
      <c r="G33" s="289">
        <f>C33*F33</f>
        <v>0</v>
      </c>
      <c r="H33" s="285">
        <f t="shared" si="6"/>
        <v>0</v>
      </c>
      <c r="I33" s="285">
        <f t="shared" si="6"/>
        <v>0</v>
      </c>
      <c r="J33" s="275"/>
      <c r="K33" s="275"/>
    </row>
    <row r="34" spans="1:11" x14ac:dyDescent="0.25">
      <c r="A34" s="277" t="s">
        <v>882</v>
      </c>
      <c r="B34" s="277" t="s">
        <v>792</v>
      </c>
      <c r="C34" s="287"/>
      <c r="D34" s="287"/>
      <c r="E34" s="287">
        <f>SUM(E31:E33)</f>
        <v>0</v>
      </c>
      <c r="F34" s="287"/>
      <c r="G34" s="287">
        <f>SUM(G31:G33)</f>
        <v>0</v>
      </c>
      <c r="H34" s="287"/>
      <c r="I34" s="287">
        <f>SUM(I31:I33)</f>
        <v>0</v>
      </c>
      <c r="J34" s="275"/>
      <c r="K34" s="275"/>
    </row>
    <row r="35" spans="1:11" x14ac:dyDescent="0.25">
      <c r="A35" s="279" t="s">
        <v>792</v>
      </c>
      <c r="B35" s="279" t="s">
        <v>792</v>
      </c>
      <c r="C35" s="285"/>
      <c r="D35" s="285"/>
      <c r="E35" s="285"/>
      <c r="F35" s="285"/>
      <c r="G35" s="285"/>
      <c r="H35" s="285">
        <f>D35+F35</f>
        <v>0</v>
      </c>
      <c r="I35" s="285">
        <f>E35+G35</f>
        <v>0</v>
      </c>
      <c r="J35" s="275"/>
      <c r="K35" s="275"/>
    </row>
    <row r="36" spans="1:11" x14ac:dyDescent="0.25">
      <c r="A36" s="277" t="s">
        <v>111</v>
      </c>
      <c r="B36" s="277" t="s">
        <v>792</v>
      </c>
      <c r="C36" s="287"/>
      <c r="D36" s="287"/>
      <c r="E36" s="287"/>
      <c r="F36" s="287"/>
      <c r="G36" s="287"/>
      <c r="H36" s="287"/>
      <c r="I36" s="287"/>
      <c r="J36" s="275"/>
      <c r="K36" s="275"/>
    </row>
    <row r="37" spans="1:11" x14ac:dyDescent="0.25">
      <c r="A37" s="279" t="s">
        <v>883</v>
      </c>
      <c r="B37" s="279" t="s">
        <v>863</v>
      </c>
      <c r="C37" s="285">
        <v>1</v>
      </c>
      <c r="D37" s="285"/>
      <c r="E37" s="285">
        <f>C37*D37</f>
        <v>0</v>
      </c>
      <c r="F37" s="285"/>
      <c r="G37" s="285">
        <f>C37*F37</f>
        <v>0</v>
      </c>
      <c r="H37" s="285">
        <f>D37+F37</f>
        <v>0</v>
      </c>
      <c r="I37" s="285">
        <f>E37+G37</f>
        <v>0</v>
      </c>
      <c r="J37" s="275"/>
      <c r="K37" s="275"/>
    </row>
    <row r="38" spans="1:11" x14ac:dyDescent="0.25">
      <c r="A38" s="279" t="s">
        <v>792</v>
      </c>
      <c r="B38" s="279" t="s">
        <v>792</v>
      </c>
      <c r="C38" s="285"/>
      <c r="D38" s="285"/>
      <c r="E38" s="285"/>
      <c r="F38" s="285"/>
      <c r="G38" s="285"/>
      <c r="H38" s="285">
        <f>D38+F38</f>
        <v>0</v>
      </c>
      <c r="I38" s="285">
        <f>E38+G38</f>
        <v>0</v>
      </c>
      <c r="J38" s="275"/>
      <c r="K38" s="275"/>
    </row>
    <row r="39" spans="1:11" x14ac:dyDescent="0.25">
      <c r="A39" s="291" t="s">
        <v>884</v>
      </c>
      <c r="B39" s="291" t="s">
        <v>792</v>
      </c>
      <c r="C39" s="292"/>
      <c r="D39" s="292"/>
      <c r="E39" s="292"/>
      <c r="F39" s="292"/>
      <c r="G39" s="292"/>
      <c r="H39" s="292"/>
      <c r="I39" s="292"/>
      <c r="J39" s="275"/>
      <c r="K39" s="275"/>
    </row>
    <row r="40" spans="1:11" x14ac:dyDescent="0.25">
      <c r="A40" s="279" t="s">
        <v>885</v>
      </c>
      <c r="B40" s="279" t="s">
        <v>186</v>
      </c>
      <c r="C40" s="285">
        <v>41</v>
      </c>
      <c r="D40" s="285"/>
      <c r="E40" s="285">
        <f t="shared" ref="E40:E47" si="7">C40*D40</f>
        <v>0</v>
      </c>
      <c r="F40" s="285"/>
      <c r="G40" s="285">
        <f t="shared" ref="G40:G47" si="8">C40*F40</f>
        <v>0</v>
      </c>
      <c r="H40" s="285">
        <f t="shared" ref="H40:I48" si="9">D40+F40</f>
        <v>0</v>
      </c>
      <c r="I40" s="285">
        <f t="shared" si="9"/>
        <v>0</v>
      </c>
      <c r="J40" s="275"/>
      <c r="K40" s="275"/>
    </row>
    <row r="41" spans="1:11" x14ac:dyDescent="0.25">
      <c r="A41" s="279" t="s">
        <v>886</v>
      </c>
      <c r="B41" s="279" t="s">
        <v>186</v>
      </c>
      <c r="C41" s="285">
        <v>4</v>
      </c>
      <c r="D41" s="285"/>
      <c r="E41" s="285">
        <f t="shared" si="7"/>
        <v>0</v>
      </c>
      <c r="F41" s="285"/>
      <c r="G41" s="285">
        <f t="shared" si="8"/>
        <v>0</v>
      </c>
      <c r="H41" s="285">
        <f t="shared" si="9"/>
        <v>0</v>
      </c>
      <c r="I41" s="285">
        <f t="shared" si="9"/>
        <v>0</v>
      </c>
      <c r="J41" s="275"/>
      <c r="K41" s="275"/>
    </row>
    <row r="42" spans="1:11" x14ac:dyDescent="0.25">
      <c r="A42" s="279" t="s">
        <v>887</v>
      </c>
      <c r="B42" s="279" t="s">
        <v>186</v>
      </c>
      <c r="C42" s="285">
        <v>1</v>
      </c>
      <c r="D42" s="285"/>
      <c r="E42" s="285">
        <f t="shared" si="7"/>
        <v>0</v>
      </c>
      <c r="F42" s="285"/>
      <c r="G42" s="285">
        <f t="shared" si="8"/>
        <v>0</v>
      </c>
      <c r="H42" s="285">
        <f t="shared" si="9"/>
        <v>0</v>
      </c>
      <c r="I42" s="285">
        <f t="shared" si="9"/>
        <v>0</v>
      </c>
      <c r="J42" s="275"/>
      <c r="K42" s="275"/>
    </row>
    <row r="43" spans="1:11" x14ac:dyDescent="0.25">
      <c r="A43" s="279" t="s">
        <v>888</v>
      </c>
      <c r="B43" s="279" t="s">
        <v>186</v>
      </c>
      <c r="C43" s="285">
        <v>4</v>
      </c>
      <c r="D43" s="285"/>
      <c r="E43" s="285">
        <f t="shared" si="7"/>
        <v>0</v>
      </c>
      <c r="F43" s="285"/>
      <c r="G43" s="285">
        <f t="shared" si="8"/>
        <v>0</v>
      </c>
      <c r="H43" s="285">
        <f t="shared" si="9"/>
        <v>0</v>
      </c>
      <c r="I43" s="285">
        <f t="shared" si="9"/>
        <v>0</v>
      </c>
      <c r="J43" s="275"/>
      <c r="K43" s="275"/>
    </row>
    <row r="44" spans="1:11" x14ac:dyDescent="0.25">
      <c r="A44" s="279" t="s">
        <v>889</v>
      </c>
      <c r="B44" s="279" t="s">
        <v>186</v>
      </c>
      <c r="C44" s="285">
        <v>10</v>
      </c>
      <c r="D44" s="285"/>
      <c r="E44" s="285">
        <f t="shared" si="7"/>
        <v>0</v>
      </c>
      <c r="F44" s="285"/>
      <c r="G44" s="285">
        <f t="shared" si="8"/>
        <v>0</v>
      </c>
      <c r="H44" s="285">
        <f t="shared" si="9"/>
        <v>0</v>
      </c>
      <c r="I44" s="285">
        <f t="shared" si="9"/>
        <v>0</v>
      </c>
      <c r="J44" s="275"/>
      <c r="K44" s="275"/>
    </row>
    <row r="45" spans="1:11" x14ac:dyDescent="0.25">
      <c r="A45" s="279" t="s">
        <v>890</v>
      </c>
      <c r="B45" s="279" t="s">
        <v>186</v>
      </c>
      <c r="C45" s="285">
        <v>10</v>
      </c>
      <c r="D45" s="285"/>
      <c r="E45" s="285">
        <f t="shared" si="7"/>
        <v>0</v>
      </c>
      <c r="F45" s="285"/>
      <c r="G45" s="285">
        <f t="shared" si="8"/>
        <v>0</v>
      </c>
      <c r="H45" s="285">
        <f t="shared" si="9"/>
        <v>0</v>
      </c>
      <c r="I45" s="285">
        <f t="shared" si="9"/>
        <v>0</v>
      </c>
      <c r="J45" s="275"/>
      <c r="K45" s="275"/>
    </row>
    <row r="46" spans="1:11" x14ac:dyDescent="0.25">
      <c r="A46" s="279" t="s">
        <v>891</v>
      </c>
      <c r="B46" s="279" t="s">
        <v>186</v>
      </c>
      <c r="C46" s="285">
        <v>3</v>
      </c>
      <c r="D46" s="285"/>
      <c r="E46" s="285">
        <f t="shared" si="7"/>
        <v>0</v>
      </c>
      <c r="F46" s="285"/>
      <c r="G46" s="285">
        <f t="shared" si="8"/>
        <v>0</v>
      </c>
      <c r="H46" s="285">
        <f t="shared" si="9"/>
        <v>0</v>
      </c>
      <c r="I46" s="285">
        <f t="shared" si="9"/>
        <v>0</v>
      </c>
      <c r="J46" s="275"/>
      <c r="K46" s="275"/>
    </row>
    <row r="47" spans="1:11" x14ac:dyDescent="0.25">
      <c r="A47" s="279" t="s">
        <v>892</v>
      </c>
      <c r="B47" s="279" t="s">
        <v>186</v>
      </c>
      <c r="C47" s="285">
        <v>73</v>
      </c>
      <c r="D47" s="285"/>
      <c r="E47" s="285">
        <f t="shared" si="7"/>
        <v>0</v>
      </c>
      <c r="F47" s="285"/>
      <c r="G47" s="285">
        <f t="shared" si="8"/>
        <v>0</v>
      </c>
      <c r="H47" s="285">
        <f t="shared" si="9"/>
        <v>0</v>
      </c>
      <c r="I47" s="285">
        <f t="shared" si="9"/>
        <v>0</v>
      </c>
      <c r="J47" s="275"/>
      <c r="K47" s="275"/>
    </row>
    <row r="48" spans="1:11" x14ac:dyDescent="0.25">
      <c r="A48" s="279" t="s">
        <v>792</v>
      </c>
      <c r="B48" s="279" t="s">
        <v>792</v>
      </c>
      <c r="C48" s="285"/>
      <c r="D48" s="285"/>
      <c r="E48" s="285"/>
      <c r="F48" s="285"/>
      <c r="G48" s="285"/>
      <c r="H48" s="285">
        <f t="shared" si="9"/>
        <v>0</v>
      </c>
      <c r="I48" s="285">
        <f t="shared" si="9"/>
        <v>0</v>
      </c>
      <c r="J48" s="275"/>
      <c r="K48" s="275"/>
    </row>
    <row r="49" spans="1:11" x14ac:dyDescent="0.25">
      <c r="A49" s="291" t="s">
        <v>893</v>
      </c>
      <c r="B49" s="291" t="s">
        <v>792</v>
      </c>
      <c r="C49" s="292"/>
      <c r="D49" s="292"/>
      <c r="E49" s="292"/>
      <c r="F49" s="292"/>
      <c r="G49" s="292"/>
      <c r="H49" s="292"/>
      <c r="I49" s="292"/>
      <c r="J49" s="275"/>
      <c r="K49" s="275"/>
    </row>
    <row r="50" spans="1:11" x14ac:dyDescent="0.25">
      <c r="A50" s="291" t="s">
        <v>894</v>
      </c>
      <c r="B50" s="291" t="s">
        <v>792</v>
      </c>
      <c r="C50" s="292"/>
      <c r="D50" s="292"/>
      <c r="E50" s="292"/>
      <c r="F50" s="292"/>
      <c r="G50" s="292"/>
      <c r="H50" s="292"/>
      <c r="I50" s="292"/>
      <c r="J50" s="275"/>
      <c r="K50" s="275"/>
    </row>
    <row r="51" spans="1:11" x14ac:dyDescent="0.25">
      <c r="A51" s="279" t="s">
        <v>895</v>
      </c>
      <c r="B51" s="279" t="s">
        <v>186</v>
      </c>
      <c r="C51" s="285">
        <v>2</v>
      </c>
      <c r="D51" s="285"/>
      <c r="E51" s="285">
        <f>C51*D51</f>
        <v>0</v>
      </c>
      <c r="F51" s="285"/>
      <c r="G51" s="285">
        <f>C51*F51</f>
        <v>0</v>
      </c>
      <c r="H51" s="285">
        <f t="shared" ref="H51:I65" si="10">D51+F51</f>
        <v>0</v>
      </c>
      <c r="I51" s="285">
        <f t="shared" si="10"/>
        <v>0</v>
      </c>
      <c r="J51" s="275"/>
      <c r="K51" s="275"/>
    </row>
    <row r="52" spans="1:11" x14ac:dyDescent="0.25">
      <c r="A52" s="279" t="s">
        <v>896</v>
      </c>
      <c r="B52" s="279" t="s">
        <v>186</v>
      </c>
      <c r="C52" s="285">
        <v>11</v>
      </c>
      <c r="D52" s="285"/>
      <c r="E52" s="285">
        <f>C52*D52</f>
        <v>0</v>
      </c>
      <c r="F52" s="285"/>
      <c r="G52" s="285">
        <f>C52*F52</f>
        <v>0</v>
      </c>
      <c r="H52" s="285">
        <f t="shared" si="10"/>
        <v>0</v>
      </c>
      <c r="I52" s="285">
        <f t="shared" si="10"/>
        <v>0</v>
      </c>
      <c r="J52" s="275"/>
      <c r="K52" s="275"/>
    </row>
    <row r="53" spans="1:11" x14ac:dyDescent="0.25">
      <c r="A53" s="279" t="s">
        <v>897</v>
      </c>
      <c r="B53" s="279" t="s">
        <v>186</v>
      </c>
      <c r="C53" s="285">
        <v>11</v>
      </c>
      <c r="D53" s="285"/>
      <c r="E53" s="285">
        <f>C53*D53</f>
        <v>0</v>
      </c>
      <c r="F53" s="285"/>
      <c r="G53" s="285">
        <f>C53*F53</f>
        <v>0</v>
      </c>
      <c r="H53" s="285">
        <f t="shared" si="10"/>
        <v>0</v>
      </c>
      <c r="I53" s="285">
        <f t="shared" si="10"/>
        <v>0</v>
      </c>
      <c r="J53" s="275"/>
      <c r="K53" s="275"/>
    </row>
    <row r="54" spans="1:11" x14ac:dyDescent="0.25">
      <c r="A54" s="279" t="s">
        <v>898</v>
      </c>
      <c r="B54" s="279" t="s">
        <v>186</v>
      </c>
      <c r="C54" s="285">
        <v>13</v>
      </c>
      <c r="D54" s="285"/>
      <c r="E54" s="285">
        <f>C54*D54</f>
        <v>0</v>
      </c>
      <c r="F54" s="285"/>
      <c r="G54" s="285">
        <f>C54*F54</f>
        <v>0</v>
      </c>
      <c r="H54" s="285">
        <f t="shared" si="10"/>
        <v>0</v>
      </c>
      <c r="I54" s="285">
        <f t="shared" si="10"/>
        <v>0</v>
      </c>
      <c r="J54" s="275"/>
      <c r="K54" s="275"/>
    </row>
    <row r="55" spans="1:11" x14ac:dyDescent="0.25">
      <c r="A55" s="279" t="s">
        <v>792</v>
      </c>
      <c r="B55" s="279" t="s">
        <v>792</v>
      </c>
      <c r="C55" s="285"/>
      <c r="D55" s="285"/>
      <c r="E55" s="285"/>
      <c r="F55" s="285"/>
      <c r="G55" s="285"/>
      <c r="H55" s="285">
        <f t="shared" si="10"/>
        <v>0</v>
      </c>
      <c r="I55" s="285">
        <f t="shared" si="10"/>
        <v>0</v>
      </c>
      <c r="J55" s="275"/>
      <c r="K55" s="275"/>
    </row>
    <row r="56" spans="1:11" x14ac:dyDescent="0.25">
      <c r="A56" s="279" t="s">
        <v>899</v>
      </c>
      <c r="B56" s="279" t="s">
        <v>186</v>
      </c>
      <c r="C56" s="285">
        <v>25</v>
      </c>
      <c r="D56" s="285"/>
      <c r="E56" s="285">
        <f>C56*D56</f>
        <v>0</v>
      </c>
      <c r="F56" s="285"/>
      <c r="G56" s="285">
        <f>C56*F56</f>
        <v>0</v>
      </c>
      <c r="H56" s="285">
        <f t="shared" si="10"/>
        <v>0</v>
      </c>
      <c r="I56" s="285">
        <f t="shared" si="10"/>
        <v>0</v>
      </c>
      <c r="J56" s="275"/>
      <c r="K56" s="275"/>
    </row>
    <row r="57" spans="1:11" x14ac:dyDescent="0.25">
      <c r="A57" s="279" t="s">
        <v>900</v>
      </c>
      <c r="B57" s="279" t="s">
        <v>186</v>
      </c>
      <c r="C57" s="285">
        <v>10</v>
      </c>
      <c r="D57" s="285"/>
      <c r="E57" s="285">
        <f>C57*D57</f>
        <v>0</v>
      </c>
      <c r="F57" s="285"/>
      <c r="G57" s="285">
        <f>C57*F57</f>
        <v>0</v>
      </c>
      <c r="H57" s="285">
        <f t="shared" si="10"/>
        <v>0</v>
      </c>
      <c r="I57" s="285">
        <f t="shared" si="10"/>
        <v>0</v>
      </c>
      <c r="J57" s="275"/>
      <c r="K57" s="275"/>
    </row>
    <row r="58" spans="1:11" x14ac:dyDescent="0.25">
      <c r="A58" s="279" t="s">
        <v>901</v>
      </c>
      <c r="B58" s="279" t="s">
        <v>186</v>
      </c>
      <c r="C58" s="285">
        <v>6</v>
      </c>
      <c r="D58" s="285"/>
      <c r="E58" s="285">
        <f>C58*D58</f>
        <v>0</v>
      </c>
      <c r="F58" s="285"/>
      <c r="G58" s="285">
        <f>C58*F58</f>
        <v>0</v>
      </c>
      <c r="H58" s="285">
        <f t="shared" si="10"/>
        <v>0</v>
      </c>
      <c r="I58" s="285">
        <f t="shared" si="10"/>
        <v>0</v>
      </c>
      <c r="J58" s="275"/>
      <c r="K58" s="275"/>
    </row>
    <row r="59" spans="1:11" x14ac:dyDescent="0.25">
      <c r="A59" s="279" t="s">
        <v>902</v>
      </c>
      <c r="B59" s="279" t="s">
        <v>186</v>
      </c>
      <c r="C59" s="285">
        <v>27</v>
      </c>
      <c r="D59" s="285"/>
      <c r="E59" s="285">
        <f>C59*D59</f>
        <v>0</v>
      </c>
      <c r="F59" s="285"/>
      <c r="G59" s="285">
        <f>C59*F59</f>
        <v>0</v>
      </c>
      <c r="H59" s="285">
        <f t="shared" si="10"/>
        <v>0</v>
      </c>
      <c r="I59" s="285">
        <f t="shared" si="10"/>
        <v>0</v>
      </c>
      <c r="J59" s="275"/>
      <c r="K59" s="275"/>
    </row>
    <row r="60" spans="1:11" x14ac:dyDescent="0.25">
      <c r="A60" s="279" t="s">
        <v>903</v>
      </c>
      <c r="B60" s="279" t="s">
        <v>186</v>
      </c>
      <c r="C60" s="285">
        <v>6</v>
      </c>
      <c r="D60" s="285"/>
      <c r="E60" s="285">
        <f>C60*D60</f>
        <v>0</v>
      </c>
      <c r="F60" s="285"/>
      <c r="G60" s="285">
        <f>C60*F60</f>
        <v>0</v>
      </c>
      <c r="H60" s="285">
        <f t="shared" si="10"/>
        <v>0</v>
      </c>
      <c r="I60" s="285">
        <f t="shared" si="10"/>
        <v>0</v>
      </c>
      <c r="J60" s="275"/>
      <c r="K60" s="275"/>
    </row>
    <row r="61" spans="1:11" x14ac:dyDescent="0.25">
      <c r="A61" s="279" t="s">
        <v>792</v>
      </c>
      <c r="B61" s="279" t="s">
        <v>792</v>
      </c>
      <c r="C61" s="285"/>
      <c r="D61" s="285"/>
      <c r="E61" s="285"/>
      <c r="F61" s="285"/>
      <c r="G61" s="285"/>
      <c r="H61" s="285">
        <f t="shared" si="10"/>
        <v>0</v>
      </c>
      <c r="I61" s="285">
        <f t="shared" si="10"/>
        <v>0</v>
      </c>
      <c r="J61" s="275"/>
      <c r="K61" s="275"/>
    </row>
    <row r="62" spans="1:11" x14ac:dyDescent="0.25">
      <c r="A62" s="279" t="s">
        <v>904</v>
      </c>
      <c r="B62" s="279" t="s">
        <v>186</v>
      </c>
      <c r="C62" s="285">
        <v>3</v>
      </c>
      <c r="D62" s="285"/>
      <c r="E62" s="285">
        <f>C62*D62</f>
        <v>0</v>
      </c>
      <c r="F62" s="285"/>
      <c r="G62" s="285">
        <f>C62*F62</f>
        <v>0</v>
      </c>
      <c r="H62" s="285">
        <f t="shared" si="10"/>
        <v>0</v>
      </c>
      <c r="I62" s="285">
        <f t="shared" si="10"/>
        <v>0</v>
      </c>
      <c r="J62" s="275"/>
      <c r="K62" s="275"/>
    </row>
    <row r="63" spans="1:11" x14ac:dyDescent="0.25">
      <c r="A63" s="279" t="s">
        <v>905</v>
      </c>
      <c r="B63" s="279" t="s">
        <v>186</v>
      </c>
      <c r="C63" s="285">
        <v>3</v>
      </c>
      <c r="D63" s="285"/>
      <c r="E63" s="285">
        <f>C63*D63</f>
        <v>0</v>
      </c>
      <c r="F63" s="285"/>
      <c r="G63" s="285">
        <f>C63*F63</f>
        <v>0</v>
      </c>
      <c r="H63" s="285">
        <f t="shared" si="10"/>
        <v>0</v>
      </c>
      <c r="I63" s="285">
        <f t="shared" si="10"/>
        <v>0</v>
      </c>
      <c r="J63" s="275"/>
      <c r="K63" s="275"/>
    </row>
    <row r="64" spans="1:11" x14ac:dyDescent="0.25">
      <c r="A64" s="279" t="s">
        <v>792</v>
      </c>
      <c r="B64" s="279" t="s">
        <v>792</v>
      </c>
      <c r="C64" s="285"/>
      <c r="D64" s="285"/>
      <c r="E64" s="285"/>
      <c r="F64" s="285"/>
      <c r="G64" s="285"/>
      <c r="H64" s="285">
        <f t="shared" si="10"/>
        <v>0</v>
      </c>
      <c r="I64" s="285">
        <f t="shared" si="10"/>
        <v>0</v>
      </c>
      <c r="J64" s="275"/>
      <c r="K64" s="275"/>
    </row>
    <row r="65" spans="1:11" x14ac:dyDescent="0.25">
      <c r="A65" s="279" t="s">
        <v>792</v>
      </c>
      <c r="B65" s="279" t="s">
        <v>792</v>
      </c>
      <c r="C65" s="285"/>
      <c r="D65" s="285"/>
      <c r="E65" s="285"/>
      <c r="F65" s="285"/>
      <c r="G65" s="285"/>
      <c r="H65" s="285">
        <f t="shared" si="10"/>
        <v>0</v>
      </c>
      <c r="I65" s="285">
        <f t="shared" si="10"/>
        <v>0</v>
      </c>
      <c r="J65" s="275"/>
      <c r="K65" s="275"/>
    </row>
    <row r="66" spans="1:11" x14ac:dyDescent="0.25">
      <c r="A66" s="291" t="s">
        <v>906</v>
      </c>
      <c r="B66" s="291" t="s">
        <v>792</v>
      </c>
      <c r="C66" s="292"/>
      <c r="D66" s="292"/>
      <c r="E66" s="292"/>
      <c r="F66" s="292"/>
      <c r="G66" s="292"/>
      <c r="H66" s="292"/>
      <c r="I66" s="292"/>
      <c r="J66" s="275"/>
      <c r="K66" s="275"/>
    </row>
    <row r="67" spans="1:11" x14ac:dyDescent="0.25">
      <c r="A67" s="279" t="s">
        <v>907</v>
      </c>
      <c r="B67" s="279" t="s">
        <v>186</v>
      </c>
      <c r="C67" s="285">
        <v>120</v>
      </c>
      <c r="D67" s="285"/>
      <c r="E67" s="285">
        <f>C67*D67</f>
        <v>0</v>
      </c>
      <c r="F67" s="285"/>
      <c r="G67" s="285">
        <f>C67*F67</f>
        <v>0</v>
      </c>
      <c r="H67" s="285">
        <f t="shared" ref="H67:I72" si="11">D67+F67</f>
        <v>0</v>
      </c>
      <c r="I67" s="285">
        <f t="shared" si="11"/>
        <v>0</v>
      </c>
      <c r="J67" s="275"/>
      <c r="K67" s="275"/>
    </row>
    <row r="68" spans="1:11" x14ac:dyDescent="0.25">
      <c r="A68" s="279" t="s">
        <v>908</v>
      </c>
      <c r="B68" s="279" t="s">
        <v>186</v>
      </c>
      <c r="C68" s="285">
        <v>40</v>
      </c>
      <c r="D68" s="285"/>
      <c r="E68" s="285">
        <f>C68*D68</f>
        <v>0</v>
      </c>
      <c r="F68" s="285"/>
      <c r="G68" s="285">
        <f>C68*F68</f>
        <v>0</v>
      </c>
      <c r="H68" s="285">
        <f t="shared" si="11"/>
        <v>0</v>
      </c>
      <c r="I68" s="285">
        <f t="shared" si="11"/>
        <v>0</v>
      </c>
      <c r="J68" s="275"/>
      <c r="K68" s="275"/>
    </row>
    <row r="69" spans="1:11" x14ac:dyDescent="0.25">
      <c r="A69" s="279" t="s">
        <v>909</v>
      </c>
      <c r="B69" s="279" t="s">
        <v>186</v>
      </c>
      <c r="C69" s="285">
        <v>50</v>
      </c>
      <c r="D69" s="285"/>
      <c r="E69" s="285">
        <f>C69*D69</f>
        <v>0</v>
      </c>
      <c r="F69" s="285"/>
      <c r="G69" s="285">
        <f>C69*F69</f>
        <v>0</v>
      </c>
      <c r="H69" s="285">
        <f t="shared" si="11"/>
        <v>0</v>
      </c>
      <c r="I69" s="285">
        <f t="shared" si="11"/>
        <v>0</v>
      </c>
      <c r="J69" s="275"/>
      <c r="K69" s="275"/>
    </row>
    <row r="70" spans="1:11" x14ac:dyDescent="0.25">
      <c r="A70" s="279" t="s">
        <v>910</v>
      </c>
      <c r="B70" s="279" t="s">
        <v>186</v>
      </c>
      <c r="C70" s="285">
        <v>15</v>
      </c>
      <c r="D70" s="285"/>
      <c r="E70" s="285">
        <f>C70*D70</f>
        <v>0</v>
      </c>
      <c r="F70" s="285"/>
      <c r="G70" s="285">
        <f>C70*F70</f>
        <v>0</v>
      </c>
      <c r="H70" s="285">
        <f t="shared" si="11"/>
        <v>0</v>
      </c>
      <c r="I70" s="285">
        <f t="shared" si="11"/>
        <v>0</v>
      </c>
      <c r="J70" s="275"/>
      <c r="K70" s="275"/>
    </row>
    <row r="71" spans="1:11" x14ac:dyDescent="0.25">
      <c r="A71" s="279" t="s">
        <v>911</v>
      </c>
      <c r="B71" s="279" t="s">
        <v>186</v>
      </c>
      <c r="C71" s="285">
        <v>80</v>
      </c>
      <c r="D71" s="285"/>
      <c r="E71" s="285">
        <f>C71*D71</f>
        <v>0</v>
      </c>
      <c r="F71" s="285"/>
      <c r="G71" s="285">
        <f>C71*F71</f>
        <v>0</v>
      </c>
      <c r="H71" s="285">
        <f t="shared" si="11"/>
        <v>0</v>
      </c>
      <c r="I71" s="285">
        <f t="shared" si="11"/>
        <v>0</v>
      </c>
      <c r="J71" s="275"/>
      <c r="K71" s="275"/>
    </row>
    <row r="72" spans="1:11" x14ac:dyDescent="0.25">
      <c r="A72" s="279" t="s">
        <v>792</v>
      </c>
      <c r="B72" s="279" t="s">
        <v>792</v>
      </c>
      <c r="C72" s="285"/>
      <c r="D72" s="285"/>
      <c r="E72" s="285"/>
      <c r="F72" s="285"/>
      <c r="G72" s="285"/>
      <c r="H72" s="285">
        <f t="shared" si="11"/>
        <v>0</v>
      </c>
      <c r="I72" s="285">
        <f t="shared" si="11"/>
        <v>0</v>
      </c>
      <c r="J72" s="275"/>
      <c r="K72" s="275"/>
    </row>
    <row r="73" spans="1:11" x14ac:dyDescent="0.25">
      <c r="A73" s="291" t="s">
        <v>912</v>
      </c>
      <c r="B73" s="291" t="s">
        <v>792</v>
      </c>
      <c r="C73" s="292"/>
      <c r="D73" s="292"/>
      <c r="E73" s="292"/>
      <c r="F73" s="292"/>
      <c r="G73" s="292"/>
      <c r="H73" s="292"/>
      <c r="I73" s="292"/>
      <c r="J73" s="275"/>
      <c r="K73" s="275"/>
    </row>
    <row r="74" spans="1:11" x14ac:dyDescent="0.25">
      <c r="A74" s="279" t="s">
        <v>913</v>
      </c>
      <c r="B74" s="279" t="s">
        <v>186</v>
      </c>
      <c r="C74" s="285">
        <v>250</v>
      </c>
      <c r="D74" s="285"/>
      <c r="E74" s="285">
        <f>C74*D74</f>
        <v>0</v>
      </c>
      <c r="F74" s="285"/>
      <c r="G74" s="285">
        <f>C74*F74</f>
        <v>0</v>
      </c>
      <c r="H74" s="285">
        <f t="shared" ref="H74:I85" si="12">D74+F74</f>
        <v>0</v>
      </c>
      <c r="I74" s="285">
        <f t="shared" si="12"/>
        <v>0</v>
      </c>
      <c r="J74" s="275"/>
      <c r="K74" s="275"/>
    </row>
    <row r="75" spans="1:11" x14ac:dyDescent="0.25">
      <c r="A75" s="279" t="s">
        <v>914</v>
      </c>
      <c r="B75" s="279" t="s">
        <v>186</v>
      </c>
      <c r="C75" s="285">
        <v>250</v>
      </c>
      <c r="D75" s="285"/>
      <c r="E75" s="285">
        <f>C75*D75</f>
        <v>0</v>
      </c>
      <c r="F75" s="285"/>
      <c r="G75" s="285">
        <f>C75*F75</f>
        <v>0</v>
      </c>
      <c r="H75" s="285">
        <f t="shared" si="12"/>
        <v>0</v>
      </c>
      <c r="I75" s="285">
        <f t="shared" si="12"/>
        <v>0</v>
      </c>
      <c r="J75" s="275"/>
      <c r="K75" s="275"/>
    </row>
    <row r="76" spans="1:11" x14ac:dyDescent="0.25">
      <c r="A76" s="279" t="s">
        <v>915</v>
      </c>
      <c r="B76" s="279" t="s">
        <v>186</v>
      </c>
      <c r="C76" s="285">
        <v>150</v>
      </c>
      <c r="D76" s="285"/>
      <c r="E76" s="285">
        <f>C76*D76</f>
        <v>0</v>
      </c>
      <c r="F76" s="285"/>
      <c r="G76" s="285">
        <f>C76*F76</f>
        <v>0</v>
      </c>
      <c r="H76" s="285">
        <f t="shared" si="12"/>
        <v>0</v>
      </c>
      <c r="I76" s="285">
        <f t="shared" si="12"/>
        <v>0</v>
      </c>
      <c r="J76" s="275"/>
      <c r="K76" s="275"/>
    </row>
    <row r="77" spans="1:11" x14ac:dyDescent="0.25">
      <c r="A77" s="279" t="s">
        <v>916</v>
      </c>
      <c r="B77" s="279" t="s">
        <v>186</v>
      </c>
      <c r="C77" s="285">
        <v>150</v>
      </c>
      <c r="D77" s="285"/>
      <c r="E77" s="285">
        <f>C77*D77</f>
        <v>0</v>
      </c>
      <c r="F77" s="285"/>
      <c r="G77" s="285">
        <f>C77*F77</f>
        <v>0</v>
      </c>
      <c r="H77" s="285">
        <f t="shared" si="12"/>
        <v>0</v>
      </c>
      <c r="I77" s="285">
        <f t="shared" si="12"/>
        <v>0</v>
      </c>
      <c r="J77" s="275"/>
      <c r="K77" s="275"/>
    </row>
    <row r="78" spans="1:11" x14ac:dyDescent="0.25">
      <c r="A78" s="279" t="s">
        <v>917</v>
      </c>
      <c r="B78" s="279" t="s">
        <v>186</v>
      </c>
      <c r="C78" s="285">
        <v>150</v>
      </c>
      <c r="D78" s="285"/>
      <c r="E78" s="285">
        <f>C78*D78</f>
        <v>0</v>
      </c>
      <c r="F78" s="285"/>
      <c r="G78" s="285">
        <f>C78*F78</f>
        <v>0</v>
      </c>
      <c r="H78" s="285">
        <f t="shared" si="12"/>
        <v>0</v>
      </c>
      <c r="I78" s="285">
        <f t="shared" si="12"/>
        <v>0</v>
      </c>
      <c r="J78" s="275"/>
      <c r="K78" s="275"/>
    </row>
    <row r="79" spans="1:11" x14ac:dyDescent="0.25">
      <c r="A79" s="279" t="s">
        <v>792</v>
      </c>
      <c r="B79" s="279" t="s">
        <v>792</v>
      </c>
      <c r="C79" s="285"/>
      <c r="D79" s="285"/>
      <c r="E79" s="285"/>
      <c r="F79" s="285"/>
      <c r="G79" s="285"/>
      <c r="H79" s="285">
        <f t="shared" si="12"/>
        <v>0</v>
      </c>
      <c r="I79" s="285">
        <f t="shared" si="12"/>
        <v>0</v>
      </c>
      <c r="J79" s="275"/>
      <c r="K79" s="275"/>
    </row>
    <row r="80" spans="1:11" x14ac:dyDescent="0.25">
      <c r="A80" s="279" t="s">
        <v>918</v>
      </c>
      <c r="B80" s="279" t="s">
        <v>216</v>
      </c>
      <c r="C80" s="285">
        <v>180</v>
      </c>
      <c r="D80" s="285"/>
      <c r="E80" s="285">
        <f>C80*D80</f>
        <v>0</v>
      </c>
      <c r="F80" s="285"/>
      <c r="G80" s="285">
        <f>C80*F80</f>
        <v>0</v>
      </c>
      <c r="H80" s="285">
        <f t="shared" si="12"/>
        <v>0</v>
      </c>
      <c r="I80" s="285">
        <f t="shared" si="12"/>
        <v>0</v>
      </c>
      <c r="J80" s="275"/>
      <c r="K80" s="275"/>
    </row>
    <row r="81" spans="1:11" x14ac:dyDescent="0.25">
      <c r="A81" s="279" t="s">
        <v>919</v>
      </c>
      <c r="B81" s="279" t="s">
        <v>216</v>
      </c>
      <c r="C81" s="285">
        <v>65</v>
      </c>
      <c r="D81" s="285"/>
      <c r="E81" s="285">
        <f>C81*D81</f>
        <v>0</v>
      </c>
      <c r="F81" s="285"/>
      <c r="G81" s="285">
        <f>C81*F81</f>
        <v>0</v>
      </c>
      <c r="H81" s="285">
        <f t="shared" si="12"/>
        <v>0</v>
      </c>
      <c r="I81" s="285">
        <f t="shared" si="12"/>
        <v>0</v>
      </c>
      <c r="J81" s="275"/>
      <c r="K81" s="275"/>
    </row>
    <row r="82" spans="1:11" x14ac:dyDescent="0.25">
      <c r="A82" s="279" t="s">
        <v>920</v>
      </c>
      <c r="B82" s="279" t="s">
        <v>216</v>
      </c>
      <c r="C82" s="285">
        <v>20</v>
      </c>
      <c r="D82" s="285"/>
      <c r="E82" s="285">
        <f>C82*D82</f>
        <v>0</v>
      </c>
      <c r="F82" s="285"/>
      <c r="G82" s="285">
        <f>C82*F82</f>
        <v>0</v>
      </c>
      <c r="H82" s="285">
        <f t="shared" si="12"/>
        <v>0</v>
      </c>
      <c r="I82" s="285">
        <f t="shared" si="12"/>
        <v>0</v>
      </c>
      <c r="J82" s="275"/>
      <c r="K82" s="275"/>
    </row>
    <row r="83" spans="1:11" x14ac:dyDescent="0.25">
      <c r="A83" s="279" t="s">
        <v>921</v>
      </c>
      <c r="B83" s="279" t="s">
        <v>216</v>
      </c>
      <c r="C83" s="285">
        <v>6</v>
      </c>
      <c r="D83" s="285"/>
      <c r="E83" s="285">
        <f>C83*D83</f>
        <v>0</v>
      </c>
      <c r="F83" s="285"/>
      <c r="G83" s="285">
        <f>C83*F83</f>
        <v>0</v>
      </c>
      <c r="H83" s="285">
        <f t="shared" si="12"/>
        <v>0</v>
      </c>
      <c r="I83" s="285">
        <f t="shared" si="12"/>
        <v>0</v>
      </c>
      <c r="J83" s="275"/>
      <c r="K83" s="275"/>
    </row>
    <row r="84" spans="1:11" x14ac:dyDescent="0.25">
      <c r="A84" s="279" t="s">
        <v>922</v>
      </c>
      <c r="B84" s="279" t="s">
        <v>186</v>
      </c>
      <c r="C84" s="285">
        <v>400</v>
      </c>
      <c r="D84" s="285"/>
      <c r="E84" s="285">
        <f>C84*D84</f>
        <v>0</v>
      </c>
      <c r="F84" s="285"/>
      <c r="G84" s="285">
        <f>C84*F84</f>
        <v>0</v>
      </c>
      <c r="H84" s="285">
        <f t="shared" si="12"/>
        <v>0</v>
      </c>
      <c r="I84" s="285">
        <f t="shared" si="12"/>
        <v>0</v>
      </c>
      <c r="J84" s="275"/>
      <c r="K84" s="275"/>
    </row>
    <row r="85" spans="1:11" x14ac:dyDescent="0.25">
      <c r="A85" s="279" t="s">
        <v>792</v>
      </c>
      <c r="B85" s="279" t="s">
        <v>792</v>
      </c>
      <c r="C85" s="285"/>
      <c r="D85" s="285"/>
      <c r="E85" s="285"/>
      <c r="F85" s="285"/>
      <c r="G85" s="285"/>
      <c r="H85" s="285">
        <f t="shared" si="12"/>
        <v>0</v>
      </c>
      <c r="I85" s="285">
        <f t="shared" si="12"/>
        <v>0</v>
      </c>
      <c r="J85" s="275"/>
      <c r="K85" s="275"/>
    </row>
    <row r="86" spans="1:11" x14ac:dyDescent="0.25">
      <c r="A86" s="291" t="s">
        <v>923</v>
      </c>
      <c r="B86" s="291" t="s">
        <v>792</v>
      </c>
      <c r="C86" s="292"/>
      <c r="D86" s="292"/>
      <c r="E86" s="292"/>
      <c r="F86" s="292"/>
      <c r="G86" s="292"/>
      <c r="H86" s="292"/>
      <c r="I86" s="292"/>
      <c r="J86" s="275"/>
      <c r="K86" s="275"/>
    </row>
    <row r="87" spans="1:11" x14ac:dyDescent="0.25">
      <c r="A87" s="279" t="s">
        <v>924</v>
      </c>
      <c r="B87" s="279" t="s">
        <v>216</v>
      </c>
      <c r="C87" s="285">
        <v>70</v>
      </c>
      <c r="D87" s="285"/>
      <c r="E87" s="285">
        <f>C87*D87</f>
        <v>0</v>
      </c>
      <c r="F87" s="285"/>
      <c r="G87" s="285">
        <f>C87*F87</f>
        <v>0</v>
      </c>
      <c r="H87" s="285">
        <f t="shared" ref="H87:I93" si="13">D87+F87</f>
        <v>0</v>
      </c>
      <c r="I87" s="285">
        <f t="shared" si="13"/>
        <v>0</v>
      </c>
      <c r="J87" s="275"/>
      <c r="K87" s="275"/>
    </row>
    <row r="88" spans="1:11" x14ac:dyDescent="0.25">
      <c r="A88" s="279" t="s">
        <v>925</v>
      </c>
      <c r="B88" s="279" t="s">
        <v>216</v>
      </c>
      <c r="C88" s="285">
        <v>290</v>
      </c>
      <c r="D88" s="285"/>
      <c r="E88" s="285">
        <f>C88*D88</f>
        <v>0</v>
      </c>
      <c r="F88" s="285"/>
      <c r="G88" s="285">
        <f>C88*F88</f>
        <v>0</v>
      </c>
      <c r="H88" s="285">
        <f t="shared" si="13"/>
        <v>0</v>
      </c>
      <c r="I88" s="285">
        <f t="shared" si="13"/>
        <v>0</v>
      </c>
      <c r="J88" s="275"/>
      <c r="K88" s="275"/>
    </row>
    <row r="89" spans="1:11" x14ac:dyDescent="0.25">
      <c r="A89" s="279" t="s">
        <v>792</v>
      </c>
      <c r="B89" s="279" t="s">
        <v>792</v>
      </c>
      <c r="C89" s="285"/>
      <c r="D89" s="285"/>
      <c r="E89" s="285"/>
      <c r="F89" s="285"/>
      <c r="G89" s="285"/>
      <c r="H89" s="285">
        <f t="shared" si="13"/>
        <v>0</v>
      </c>
      <c r="I89" s="285">
        <f t="shared" si="13"/>
        <v>0</v>
      </c>
      <c r="J89" s="275"/>
      <c r="K89" s="275"/>
    </row>
    <row r="90" spans="1:11" x14ac:dyDescent="0.25">
      <c r="A90" s="279" t="s">
        <v>926</v>
      </c>
      <c r="B90" s="279" t="s">
        <v>216</v>
      </c>
      <c r="C90" s="285">
        <v>1175</v>
      </c>
      <c r="D90" s="285"/>
      <c r="E90" s="285">
        <f>C90*D90</f>
        <v>0</v>
      </c>
      <c r="F90" s="285"/>
      <c r="G90" s="285">
        <f>C90*F90</f>
        <v>0</v>
      </c>
      <c r="H90" s="285">
        <f t="shared" si="13"/>
        <v>0</v>
      </c>
      <c r="I90" s="285">
        <f t="shared" si="13"/>
        <v>0</v>
      </c>
      <c r="J90" s="275"/>
      <c r="K90" s="275"/>
    </row>
    <row r="91" spans="1:11" x14ac:dyDescent="0.25">
      <c r="A91" s="279" t="s">
        <v>927</v>
      </c>
      <c r="B91" s="279" t="s">
        <v>216</v>
      </c>
      <c r="C91" s="285">
        <v>1680</v>
      </c>
      <c r="D91" s="285"/>
      <c r="E91" s="285">
        <f>C91*D91</f>
        <v>0</v>
      </c>
      <c r="F91" s="285"/>
      <c r="G91" s="285">
        <f>C91*F91</f>
        <v>0</v>
      </c>
      <c r="H91" s="285">
        <f t="shared" si="13"/>
        <v>0</v>
      </c>
      <c r="I91" s="285">
        <f t="shared" si="13"/>
        <v>0</v>
      </c>
      <c r="J91" s="275"/>
      <c r="K91" s="275"/>
    </row>
    <row r="92" spans="1:11" x14ac:dyDescent="0.25">
      <c r="A92" s="279" t="s">
        <v>928</v>
      </c>
      <c r="B92" s="279" t="s">
        <v>216</v>
      </c>
      <c r="C92" s="285">
        <v>25</v>
      </c>
      <c r="D92" s="285"/>
      <c r="E92" s="285">
        <f>C92*D92</f>
        <v>0</v>
      </c>
      <c r="F92" s="285"/>
      <c r="G92" s="285">
        <f>C92*F92</f>
        <v>0</v>
      </c>
      <c r="H92" s="285">
        <f t="shared" si="13"/>
        <v>0</v>
      </c>
      <c r="I92" s="285">
        <f t="shared" si="13"/>
        <v>0</v>
      </c>
      <c r="J92" s="275"/>
      <c r="K92" s="275"/>
    </row>
    <row r="93" spans="1:11" x14ac:dyDescent="0.25">
      <c r="A93" s="279" t="s">
        <v>792</v>
      </c>
      <c r="B93" s="279" t="s">
        <v>792</v>
      </c>
      <c r="C93" s="285"/>
      <c r="D93" s="285"/>
      <c r="E93" s="285"/>
      <c r="F93" s="285"/>
      <c r="G93" s="285"/>
      <c r="H93" s="285">
        <f t="shared" si="13"/>
        <v>0</v>
      </c>
      <c r="I93" s="285">
        <f t="shared" si="13"/>
        <v>0</v>
      </c>
      <c r="J93" s="275"/>
      <c r="K93" s="275"/>
    </row>
    <row r="94" spans="1:11" x14ac:dyDescent="0.25">
      <c r="A94" s="291" t="s">
        <v>929</v>
      </c>
      <c r="B94" s="291" t="s">
        <v>792</v>
      </c>
      <c r="C94" s="292"/>
      <c r="D94" s="292"/>
      <c r="E94" s="292"/>
      <c r="F94" s="292"/>
      <c r="G94" s="292"/>
      <c r="H94" s="292"/>
      <c r="I94" s="292"/>
      <c r="J94" s="275"/>
      <c r="K94" s="275"/>
    </row>
    <row r="95" spans="1:11" x14ac:dyDescent="0.25">
      <c r="A95" s="279" t="s">
        <v>930</v>
      </c>
      <c r="B95" s="279" t="s">
        <v>216</v>
      </c>
      <c r="C95" s="285">
        <v>90</v>
      </c>
      <c r="D95" s="285"/>
      <c r="E95" s="285">
        <f>C95*D95</f>
        <v>0</v>
      </c>
      <c r="F95" s="285"/>
      <c r="G95" s="285">
        <f>C95*F95</f>
        <v>0</v>
      </c>
      <c r="H95" s="285">
        <f t="shared" ref="H95:I98" si="14">D95+F95</f>
        <v>0</v>
      </c>
      <c r="I95" s="285">
        <f t="shared" si="14"/>
        <v>0</v>
      </c>
      <c r="J95" s="275"/>
      <c r="K95" s="275"/>
    </row>
    <row r="96" spans="1:11" x14ac:dyDescent="0.25">
      <c r="A96" s="279" t="s">
        <v>931</v>
      </c>
      <c r="B96" s="279" t="s">
        <v>216</v>
      </c>
      <c r="C96" s="285">
        <v>60</v>
      </c>
      <c r="D96" s="285"/>
      <c r="E96" s="285">
        <f>C96*D96</f>
        <v>0</v>
      </c>
      <c r="F96" s="285"/>
      <c r="G96" s="285">
        <f>C96*F96</f>
        <v>0</v>
      </c>
      <c r="H96" s="285">
        <f t="shared" si="14"/>
        <v>0</v>
      </c>
      <c r="I96" s="285">
        <f t="shared" si="14"/>
        <v>0</v>
      </c>
      <c r="J96" s="275"/>
      <c r="K96" s="275"/>
    </row>
    <row r="97" spans="1:11" x14ac:dyDescent="0.25">
      <c r="A97" s="279" t="s">
        <v>932</v>
      </c>
      <c r="B97" s="279" t="s">
        <v>216</v>
      </c>
      <c r="C97" s="285">
        <v>25</v>
      </c>
      <c r="D97" s="285"/>
      <c r="E97" s="285">
        <f>C97*D97</f>
        <v>0</v>
      </c>
      <c r="F97" s="285"/>
      <c r="G97" s="285">
        <f>C97*F97</f>
        <v>0</v>
      </c>
      <c r="H97" s="285">
        <f t="shared" si="14"/>
        <v>0</v>
      </c>
      <c r="I97" s="285">
        <f t="shared" si="14"/>
        <v>0</v>
      </c>
      <c r="J97" s="275"/>
      <c r="K97" s="275"/>
    </row>
    <row r="98" spans="1:11" x14ac:dyDescent="0.25">
      <c r="A98" s="279" t="s">
        <v>792</v>
      </c>
      <c r="B98" s="279" t="s">
        <v>792</v>
      </c>
      <c r="C98" s="285"/>
      <c r="D98" s="285"/>
      <c r="E98" s="285"/>
      <c r="F98" s="285"/>
      <c r="G98" s="285"/>
      <c r="H98" s="285">
        <f t="shared" si="14"/>
        <v>0</v>
      </c>
      <c r="I98" s="285">
        <f t="shared" si="14"/>
        <v>0</v>
      </c>
      <c r="J98" s="275"/>
      <c r="K98" s="275"/>
    </row>
    <row r="99" spans="1:11" x14ac:dyDescent="0.25">
      <c r="A99" s="291" t="s">
        <v>933</v>
      </c>
      <c r="B99" s="291" t="s">
        <v>792</v>
      </c>
      <c r="C99" s="292"/>
      <c r="D99" s="292"/>
      <c r="E99" s="292"/>
      <c r="F99" s="292"/>
      <c r="G99" s="292"/>
      <c r="H99" s="292"/>
      <c r="I99" s="292"/>
      <c r="J99" s="275"/>
      <c r="K99" s="275"/>
    </row>
    <row r="100" spans="1:11" x14ac:dyDescent="0.25">
      <c r="A100" s="279" t="s">
        <v>934</v>
      </c>
      <c r="B100" s="279" t="s">
        <v>186</v>
      </c>
      <c r="C100" s="285">
        <v>12</v>
      </c>
      <c r="D100" s="285"/>
      <c r="E100" s="285">
        <f>C100*D100</f>
        <v>0</v>
      </c>
      <c r="F100" s="285"/>
      <c r="G100" s="285">
        <f>C100*F100</f>
        <v>0</v>
      </c>
      <c r="H100" s="285">
        <f t="shared" ref="H100:I104" si="15">D100+F100</f>
        <v>0</v>
      </c>
      <c r="I100" s="285">
        <f t="shared" si="15"/>
        <v>0</v>
      </c>
      <c r="J100" s="275"/>
      <c r="K100" s="275"/>
    </row>
    <row r="101" spans="1:11" x14ac:dyDescent="0.25">
      <c r="A101" s="279" t="s">
        <v>935</v>
      </c>
      <c r="B101" s="279" t="s">
        <v>186</v>
      </c>
      <c r="C101" s="285">
        <v>12</v>
      </c>
      <c r="D101" s="285"/>
      <c r="E101" s="285">
        <f>C101*D101</f>
        <v>0</v>
      </c>
      <c r="F101" s="285"/>
      <c r="G101" s="285">
        <f>C101*F101</f>
        <v>0</v>
      </c>
      <c r="H101" s="285">
        <f t="shared" si="15"/>
        <v>0</v>
      </c>
      <c r="I101" s="285">
        <f t="shared" si="15"/>
        <v>0</v>
      </c>
      <c r="J101" s="275"/>
      <c r="K101" s="275"/>
    </row>
    <row r="102" spans="1:11" x14ac:dyDescent="0.25">
      <c r="A102" s="279" t="s">
        <v>936</v>
      </c>
      <c r="B102" s="279" t="s">
        <v>186</v>
      </c>
      <c r="C102" s="285">
        <v>1</v>
      </c>
      <c r="D102" s="285"/>
      <c r="E102" s="285">
        <f>C102*D102</f>
        <v>0</v>
      </c>
      <c r="F102" s="285"/>
      <c r="G102" s="285">
        <f>C102*F102</f>
        <v>0</v>
      </c>
      <c r="H102" s="285">
        <f t="shared" si="15"/>
        <v>0</v>
      </c>
      <c r="I102" s="285">
        <f t="shared" si="15"/>
        <v>0</v>
      </c>
      <c r="J102" s="275"/>
      <c r="K102" s="275"/>
    </row>
    <row r="103" spans="1:11" x14ac:dyDescent="0.25">
      <c r="A103" s="279" t="s">
        <v>792</v>
      </c>
      <c r="B103" s="279" t="s">
        <v>792</v>
      </c>
      <c r="C103" s="285"/>
      <c r="D103" s="285"/>
      <c r="E103" s="285"/>
      <c r="F103" s="285"/>
      <c r="G103" s="285"/>
      <c r="H103" s="285">
        <f t="shared" si="15"/>
        <v>0</v>
      </c>
      <c r="I103" s="285">
        <f t="shared" si="15"/>
        <v>0</v>
      </c>
      <c r="J103" s="275"/>
      <c r="K103" s="275"/>
    </row>
    <row r="104" spans="1:11" x14ac:dyDescent="0.25">
      <c r="A104" s="279" t="s">
        <v>792</v>
      </c>
      <c r="B104" s="279" t="s">
        <v>792</v>
      </c>
      <c r="C104" s="285"/>
      <c r="D104" s="285"/>
      <c r="E104" s="285"/>
      <c r="F104" s="285"/>
      <c r="G104" s="285"/>
      <c r="H104" s="285">
        <f t="shared" si="15"/>
        <v>0</v>
      </c>
      <c r="I104" s="285">
        <f t="shared" si="15"/>
        <v>0</v>
      </c>
      <c r="J104" s="275"/>
      <c r="K104" s="275"/>
    </row>
    <row r="105" spans="1:11" x14ac:dyDescent="0.25">
      <c r="A105" s="291" t="s">
        <v>937</v>
      </c>
      <c r="B105" s="291" t="s">
        <v>792</v>
      </c>
      <c r="C105" s="292"/>
      <c r="D105" s="292"/>
      <c r="E105" s="292"/>
      <c r="F105" s="292"/>
      <c r="G105" s="292"/>
      <c r="H105" s="292"/>
      <c r="I105" s="292"/>
      <c r="J105" s="275"/>
      <c r="K105" s="275"/>
    </row>
    <row r="106" spans="1:11" x14ac:dyDescent="0.25">
      <c r="A106" s="279" t="s">
        <v>938</v>
      </c>
      <c r="B106" s="279" t="s">
        <v>186</v>
      </c>
      <c r="C106" s="285">
        <v>1</v>
      </c>
      <c r="D106" s="285"/>
      <c r="E106" s="285">
        <f t="shared" ref="E106:E112" si="16">C106*D106</f>
        <v>0</v>
      </c>
      <c r="F106" s="285"/>
      <c r="G106" s="285">
        <f t="shared" ref="G106:G112" si="17">C106*F106</f>
        <v>0</v>
      </c>
      <c r="H106" s="285">
        <f t="shared" ref="H106:I116" si="18">D106+F106</f>
        <v>0</v>
      </c>
      <c r="I106" s="285">
        <f t="shared" si="18"/>
        <v>0</v>
      </c>
      <c r="J106" s="275"/>
      <c r="K106" s="275"/>
    </row>
    <row r="107" spans="1:11" x14ac:dyDescent="0.25">
      <c r="A107" s="279" t="s">
        <v>939</v>
      </c>
      <c r="B107" s="279" t="s">
        <v>186</v>
      </c>
      <c r="C107" s="285">
        <v>1</v>
      </c>
      <c r="D107" s="285"/>
      <c r="E107" s="285">
        <f t="shared" si="16"/>
        <v>0</v>
      </c>
      <c r="F107" s="285"/>
      <c r="G107" s="285">
        <f t="shared" si="17"/>
        <v>0</v>
      </c>
      <c r="H107" s="285">
        <f t="shared" si="18"/>
        <v>0</v>
      </c>
      <c r="I107" s="285">
        <f t="shared" si="18"/>
        <v>0</v>
      </c>
      <c r="J107" s="275"/>
      <c r="K107" s="275"/>
    </row>
    <row r="108" spans="1:11" x14ac:dyDescent="0.25">
      <c r="A108" s="279" t="s">
        <v>940</v>
      </c>
      <c r="B108" s="279" t="s">
        <v>186</v>
      </c>
      <c r="C108" s="285">
        <v>1</v>
      </c>
      <c r="D108" s="285"/>
      <c r="E108" s="285">
        <f t="shared" si="16"/>
        <v>0</v>
      </c>
      <c r="F108" s="285"/>
      <c r="G108" s="285">
        <f t="shared" si="17"/>
        <v>0</v>
      </c>
      <c r="H108" s="285">
        <f t="shared" si="18"/>
        <v>0</v>
      </c>
      <c r="I108" s="285">
        <f t="shared" si="18"/>
        <v>0</v>
      </c>
      <c r="J108" s="275"/>
      <c r="K108" s="275"/>
    </row>
    <row r="109" spans="1:11" x14ac:dyDescent="0.25">
      <c r="A109" s="279" t="s">
        <v>941</v>
      </c>
      <c r="B109" s="279" t="s">
        <v>186</v>
      </c>
      <c r="C109" s="285">
        <v>7</v>
      </c>
      <c r="D109" s="285"/>
      <c r="E109" s="285">
        <f t="shared" si="16"/>
        <v>0</v>
      </c>
      <c r="F109" s="285"/>
      <c r="G109" s="285">
        <f t="shared" si="17"/>
        <v>0</v>
      </c>
      <c r="H109" s="285">
        <f t="shared" si="18"/>
        <v>0</v>
      </c>
      <c r="I109" s="285">
        <f t="shared" si="18"/>
        <v>0</v>
      </c>
      <c r="J109" s="275"/>
      <c r="K109" s="275"/>
    </row>
    <row r="110" spans="1:11" x14ac:dyDescent="0.25">
      <c r="A110" s="279" t="s">
        <v>942</v>
      </c>
      <c r="B110" s="279" t="s">
        <v>186</v>
      </c>
      <c r="C110" s="285">
        <v>4</v>
      </c>
      <c r="D110" s="285"/>
      <c r="E110" s="285">
        <f t="shared" si="16"/>
        <v>0</v>
      </c>
      <c r="F110" s="285"/>
      <c r="G110" s="285">
        <f t="shared" si="17"/>
        <v>0</v>
      </c>
      <c r="H110" s="285">
        <f t="shared" si="18"/>
        <v>0</v>
      </c>
      <c r="I110" s="285">
        <f t="shared" si="18"/>
        <v>0</v>
      </c>
      <c r="J110" s="275"/>
      <c r="K110" s="275"/>
    </row>
    <row r="111" spans="1:11" x14ac:dyDescent="0.25">
      <c r="A111" s="279" t="s">
        <v>943</v>
      </c>
      <c r="B111" s="279" t="s">
        <v>186</v>
      </c>
      <c r="C111" s="285">
        <v>10</v>
      </c>
      <c r="D111" s="285"/>
      <c r="E111" s="285">
        <f t="shared" si="16"/>
        <v>0</v>
      </c>
      <c r="F111" s="285"/>
      <c r="G111" s="285">
        <f t="shared" si="17"/>
        <v>0</v>
      </c>
      <c r="H111" s="285">
        <f t="shared" si="18"/>
        <v>0</v>
      </c>
      <c r="I111" s="285">
        <f t="shared" si="18"/>
        <v>0</v>
      </c>
      <c r="J111" s="275"/>
      <c r="K111" s="275"/>
    </row>
    <row r="112" spans="1:11" x14ac:dyDescent="0.25">
      <c r="A112" s="279" t="s">
        <v>944</v>
      </c>
      <c r="B112" s="279" t="s">
        <v>186</v>
      </c>
      <c r="C112" s="285">
        <v>5</v>
      </c>
      <c r="D112" s="285"/>
      <c r="E112" s="285">
        <f t="shared" si="16"/>
        <v>0</v>
      </c>
      <c r="F112" s="285"/>
      <c r="G112" s="285">
        <f t="shared" si="17"/>
        <v>0</v>
      </c>
      <c r="H112" s="285">
        <f t="shared" si="18"/>
        <v>0</v>
      </c>
      <c r="I112" s="285">
        <f t="shared" si="18"/>
        <v>0</v>
      </c>
      <c r="J112" s="275"/>
      <c r="K112" s="275"/>
    </row>
    <row r="113" spans="1:11" x14ac:dyDescent="0.25">
      <c r="A113" s="279" t="s">
        <v>792</v>
      </c>
      <c r="B113" s="279" t="s">
        <v>792</v>
      </c>
      <c r="C113" s="285"/>
      <c r="D113" s="285"/>
      <c r="E113" s="285"/>
      <c r="F113" s="285"/>
      <c r="G113" s="285"/>
      <c r="H113" s="285">
        <f t="shared" si="18"/>
        <v>0</v>
      </c>
      <c r="I113" s="285">
        <f t="shared" si="18"/>
        <v>0</v>
      </c>
      <c r="J113" s="275"/>
      <c r="K113" s="275"/>
    </row>
    <row r="114" spans="1:11" x14ac:dyDescent="0.25">
      <c r="A114" s="279" t="s">
        <v>945</v>
      </c>
      <c r="B114" s="279" t="s">
        <v>216</v>
      </c>
      <c r="C114" s="285">
        <v>1970</v>
      </c>
      <c r="D114" s="285"/>
      <c r="E114" s="285">
        <f>C114*D114</f>
        <v>0</v>
      </c>
      <c r="F114" s="285"/>
      <c r="G114" s="285">
        <f>C114*F114</f>
        <v>0</v>
      </c>
      <c r="H114" s="285">
        <f t="shared" si="18"/>
        <v>0</v>
      </c>
      <c r="I114" s="285">
        <f t="shared" si="18"/>
        <v>0</v>
      </c>
      <c r="J114" s="275"/>
      <c r="K114" s="275"/>
    </row>
    <row r="115" spans="1:11" x14ac:dyDescent="0.25">
      <c r="A115" s="279" t="s">
        <v>946</v>
      </c>
      <c r="B115" s="279" t="s">
        <v>186</v>
      </c>
      <c r="C115" s="285">
        <v>5</v>
      </c>
      <c r="D115" s="285"/>
      <c r="E115" s="285">
        <f>C115*D115</f>
        <v>0</v>
      </c>
      <c r="F115" s="285"/>
      <c r="G115" s="285">
        <f>C115*F115</f>
        <v>0</v>
      </c>
      <c r="H115" s="285">
        <f t="shared" si="18"/>
        <v>0</v>
      </c>
      <c r="I115" s="285">
        <f t="shared" si="18"/>
        <v>0</v>
      </c>
      <c r="J115" s="275"/>
      <c r="K115" s="275"/>
    </row>
    <row r="116" spans="1:11" x14ac:dyDescent="0.25">
      <c r="A116" s="279" t="s">
        <v>792</v>
      </c>
      <c r="B116" s="279" t="s">
        <v>792</v>
      </c>
      <c r="C116" s="285"/>
      <c r="D116" s="285"/>
      <c r="E116" s="285"/>
      <c r="F116" s="285"/>
      <c r="G116" s="285"/>
      <c r="H116" s="285">
        <f t="shared" si="18"/>
        <v>0</v>
      </c>
      <c r="I116" s="285">
        <f t="shared" si="18"/>
        <v>0</v>
      </c>
      <c r="J116" s="275"/>
      <c r="K116" s="275"/>
    </row>
    <row r="117" spans="1:11" x14ac:dyDescent="0.25">
      <c r="A117" s="291" t="s">
        <v>947</v>
      </c>
      <c r="B117" s="291" t="s">
        <v>792</v>
      </c>
      <c r="C117" s="292"/>
      <c r="D117" s="292"/>
      <c r="E117" s="292"/>
      <c r="F117" s="292"/>
      <c r="G117" s="292"/>
      <c r="H117" s="292"/>
      <c r="I117" s="292"/>
      <c r="J117" s="275"/>
      <c r="K117" s="275"/>
    </row>
    <row r="118" spans="1:11" x14ac:dyDescent="0.25">
      <c r="A118" s="279" t="s">
        <v>948</v>
      </c>
      <c r="B118" s="279" t="s">
        <v>186</v>
      </c>
      <c r="C118" s="285">
        <v>150</v>
      </c>
      <c r="D118" s="285"/>
      <c r="E118" s="285">
        <f>C118*D118</f>
        <v>0</v>
      </c>
      <c r="F118" s="285"/>
      <c r="G118" s="285">
        <f>C118*F118</f>
        <v>0</v>
      </c>
      <c r="H118" s="285">
        <f t="shared" ref="H118:I120" si="19">D118+F118</f>
        <v>0</v>
      </c>
      <c r="I118" s="285">
        <f t="shared" si="19"/>
        <v>0</v>
      </c>
      <c r="J118" s="275"/>
      <c r="K118" s="275"/>
    </row>
    <row r="119" spans="1:11" x14ac:dyDescent="0.25">
      <c r="A119" s="279" t="s">
        <v>949</v>
      </c>
      <c r="B119" s="279" t="s">
        <v>186</v>
      </c>
      <c r="C119" s="285">
        <v>10</v>
      </c>
      <c r="D119" s="285"/>
      <c r="E119" s="285">
        <f>C119*D119</f>
        <v>0</v>
      </c>
      <c r="F119" s="285"/>
      <c r="G119" s="285">
        <f>C119*F119</f>
        <v>0</v>
      </c>
      <c r="H119" s="285">
        <f t="shared" si="19"/>
        <v>0</v>
      </c>
      <c r="I119" s="285">
        <f t="shared" si="19"/>
        <v>0</v>
      </c>
      <c r="J119" s="275"/>
      <c r="K119" s="275"/>
    </row>
    <row r="120" spans="1:11" x14ac:dyDescent="0.25">
      <c r="A120" s="279" t="s">
        <v>950</v>
      </c>
      <c r="B120" s="279" t="s">
        <v>186</v>
      </c>
      <c r="C120" s="285">
        <v>4</v>
      </c>
      <c r="D120" s="285"/>
      <c r="E120" s="285">
        <f>C120*D120</f>
        <v>0</v>
      </c>
      <c r="F120" s="285"/>
      <c r="G120" s="285">
        <f>C120*F120</f>
        <v>0</v>
      </c>
      <c r="H120" s="285">
        <f t="shared" si="19"/>
        <v>0</v>
      </c>
      <c r="I120" s="285">
        <f t="shared" si="19"/>
        <v>0</v>
      </c>
      <c r="J120" s="275"/>
      <c r="K120" s="275"/>
    </row>
    <row r="121" spans="1:11" x14ac:dyDescent="0.25">
      <c r="A121" s="291" t="s">
        <v>951</v>
      </c>
      <c r="B121" s="291" t="s">
        <v>792</v>
      </c>
      <c r="C121" s="292"/>
      <c r="D121" s="292"/>
      <c r="E121" s="292"/>
      <c r="F121" s="292"/>
      <c r="G121" s="292"/>
      <c r="H121" s="292"/>
      <c r="I121" s="292"/>
      <c r="J121" s="275"/>
      <c r="K121" s="275"/>
    </row>
    <row r="122" spans="1:11" x14ac:dyDescent="0.25">
      <c r="A122" s="279" t="s">
        <v>952</v>
      </c>
      <c r="B122" s="279" t="s">
        <v>186</v>
      </c>
      <c r="C122" s="285">
        <v>150</v>
      </c>
      <c r="D122" s="285"/>
      <c r="E122" s="285">
        <f>C122*D122</f>
        <v>0</v>
      </c>
      <c r="F122" s="285"/>
      <c r="G122" s="285">
        <f>C122*F122</f>
        <v>0</v>
      </c>
      <c r="H122" s="285">
        <f>D122+F122</f>
        <v>0</v>
      </c>
      <c r="I122" s="285">
        <f>E122+G122</f>
        <v>0</v>
      </c>
      <c r="J122" s="275"/>
      <c r="K122" s="275"/>
    </row>
    <row r="123" spans="1:11" x14ac:dyDescent="0.25">
      <c r="A123" s="291" t="s">
        <v>953</v>
      </c>
      <c r="B123" s="291" t="s">
        <v>792</v>
      </c>
      <c r="C123" s="292"/>
      <c r="D123" s="292"/>
      <c r="E123" s="292"/>
      <c r="F123" s="292"/>
      <c r="G123" s="292"/>
      <c r="H123" s="292"/>
      <c r="I123" s="292"/>
      <c r="J123" s="275"/>
      <c r="K123" s="275"/>
    </row>
    <row r="124" spans="1:11" x14ac:dyDescent="0.25">
      <c r="A124" s="279" t="s">
        <v>954</v>
      </c>
      <c r="B124" s="279" t="s">
        <v>186</v>
      </c>
      <c r="C124" s="285">
        <v>40</v>
      </c>
      <c r="D124" s="285"/>
      <c r="E124" s="285">
        <f>C124*D124</f>
        <v>0</v>
      </c>
      <c r="F124" s="285"/>
      <c r="G124" s="285">
        <f>C124*F124</f>
        <v>0</v>
      </c>
      <c r="H124" s="285">
        <f>D124+F124</f>
        <v>0</v>
      </c>
      <c r="I124" s="285">
        <f>E124+G124</f>
        <v>0</v>
      </c>
      <c r="J124" s="275"/>
      <c r="K124" s="275"/>
    </row>
    <row r="125" spans="1:11" x14ac:dyDescent="0.25">
      <c r="A125" s="291" t="s">
        <v>955</v>
      </c>
      <c r="B125" s="291" t="s">
        <v>792</v>
      </c>
      <c r="C125" s="292"/>
      <c r="D125" s="292"/>
      <c r="E125" s="292"/>
      <c r="F125" s="292"/>
      <c r="G125" s="292"/>
      <c r="H125" s="292"/>
      <c r="I125" s="292"/>
      <c r="J125" s="275"/>
      <c r="K125" s="275"/>
    </row>
    <row r="126" spans="1:11" x14ac:dyDescent="0.25">
      <c r="A126" s="279" t="s">
        <v>956</v>
      </c>
      <c r="B126" s="279" t="s">
        <v>186</v>
      </c>
      <c r="C126" s="285">
        <v>1</v>
      </c>
      <c r="D126" s="285"/>
      <c r="E126" s="285">
        <f>C126*D126</f>
        <v>0</v>
      </c>
      <c r="F126" s="285"/>
      <c r="G126" s="285">
        <f>C126*F126</f>
        <v>0</v>
      </c>
      <c r="H126" s="285">
        <f>D126+F126</f>
        <v>0</v>
      </c>
      <c r="I126" s="285">
        <f>E126+G126</f>
        <v>0</v>
      </c>
      <c r="J126" s="275"/>
      <c r="K126" s="275"/>
    </row>
    <row r="127" spans="1:11" x14ac:dyDescent="0.25">
      <c r="A127" s="291" t="s">
        <v>957</v>
      </c>
      <c r="B127" s="291" t="s">
        <v>792</v>
      </c>
      <c r="C127" s="292"/>
      <c r="D127" s="292"/>
      <c r="E127" s="292"/>
      <c r="F127" s="292"/>
      <c r="G127" s="292"/>
      <c r="H127" s="292"/>
      <c r="I127" s="292"/>
      <c r="J127" s="275"/>
      <c r="K127" s="275"/>
    </row>
    <row r="128" spans="1:11" x14ac:dyDescent="0.25">
      <c r="A128" s="279" t="s">
        <v>958</v>
      </c>
      <c r="B128" s="279" t="s">
        <v>186</v>
      </c>
      <c r="C128" s="285">
        <v>1</v>
      </c>
      <c r="D128" s="285"/>
      <c r="E128" s="285">
        <f>C128*D128</f>
        <v>0</v>
      </c>
      <c r="F128" s="285"/>
      <c r="G128" s="285">
        <f>C128*F128</f>
        <v>0</v>
      </c>
      <c r="H128" s="285">
        <f>D128+F128</f>
        <v>0</v>
      </c>
      <c r="I128" s="285">
        <f>E128+G128</f>
        <v>0</v>
      </c>
      <c r="J128" s="275"/>
      <c r="K128" s="275"/>
    </row>
    <row r="129" spans="1:11" x14ac:dyDescent="0.25">
      <c r="A129" s="279" t="s">
        <v>792</v>
      </c>
      <c r="B129" s="279" t="s">
        <v>792</v>
      </c>
      <c r="C129" s="285"/>
      <c r="D129" s="285"/>
      <c r="E129" s="285"/>
      <c r="F129" s="285"/>
      <c r="G129" s="285"/>
      <c r="H129" s="285">
        <f>D129+F129</f>
        <v>0</v>
      </c>
      <c r="I129" s="285">
        <f>E129+G129</f>
        <v>0</v>
      </c>
      <c r="J129" s="275"/>
      <c r="K129" s="275"/>
    </row>
    <row r="130" spans="1:11" x14ac:dyDescent="0.25">
      <c r="A130" s="291" t="s">
        <v>959</v>
      </c>
      <c r="B130" s="291" t="s">
        <v>792</v>
      </c>
      <c r="C130" s="292"/>
      <c r="D130" s="292"/>
      <c r="E130" s="292"/>
      <c r="F130" s="292"/>
      <c r="G130" s="292"/>
      <c r="H130" s="292"/>
      <c r="I130" s="292"/>
      <c r="J130" s="275"/>
      <c r="K130" s="275"/>
    </row>
    <row r="131" spans="1:11" x14ac:dyDescent="0.25">
      <c r="A131" s="291" t="s">
        <v>960</v>
      </c>
      <c r="B131" s="291" t="s">
        <v>792</v>
      </c>
      <c r="C131" s="292"/>
      <c r="D131" s="292"/>
      <c r="E131" s="292"/>
      <c r="F131" s="292"/>
      <c r="G131" s="292"/>
      <c r="H131" s="292"/>
      <c r="I131" s="292"/>
      <c r="J131" s="275"/>
      <c r="K131" s="275"/>
    </row>
    <row r="132" spans="1:11" x14ac:dyDescent="0.25">
      <c r="A132" s="279" t="s">
        <v>961</v>
      </c>
      <c r="B132" s="279" t="s">
        <v>186</v>
      </c>
      <c r="C132" s="285">
        <v>160</v>
      </c>
      <c r="D132" s="285"/>
      <c r="E132" s="285">
        <f>C132*D132</f>
        <v>0</v>
      </c>
      <c r="F132" s="285"/>
      <c r="G132" s="285">
        <f>C132*F132</f>
        <v>0</v>
      </c>
      <c r="H132" s="285">
        <f>D132+F132</f>
        <v>0</v>
      </c>
      <c r="I132" s="285">
        <f>E132+G132</f>
        <v>0</v>
      </c>
      <c r="J132" s="275"/>
      <c r="K132" s="275"/>
    </row>
    <row r="133" spans="1:11" x14ac:dyDescent="0.25">
      <c r="A133" s="279" t="s">
        <v>962</v>
      </c>
      <c r="B133" s="279" t="s">
        <v>186</v>
      </c>
      <c r="C133" s="285">
        <v>50</v>
      </c>
      <c r="D133" s="285"/>
      <c r="E133" s="285">
        <f>C133*D133</f>
        <v>0</v>
      </c>
      <c r="F133" s="285"/>
      <c r="G133" s="285">
        <f>C133*F133</f>
        <v>0</v>
      </c>
      <c r="H133" s="285">
        <f>D133+F133</f>
        <v>0</v>
      </c>
      <c r="I133" s="285">
        <f>E133+G133</f>
        <v>0</v>
      </c>
      <c r="J133" s="275"/>
      <c r="K133" s="275"/>
    </row>
    <row r="134" spans="1:11" x14ac:dyDescent="0.25">
      <c r="A134" s="291" t="s">
        <v>963</v>
      </c>
      <c r="B134" s="291" t="s">
        <v>792</v>
      </c>
      <c r="C134" s="292"/>
      <c r="D134" s="292"/>
      <c r="E134" s="292"/>
      <c r="F134" s="292"/>
      <c r="G134" s="292"/>
      <c r="H134" s="292"/>
      <c r="I134" s="292"/>
      <c r="J134" s="275"/>
      <c r="K134" s="275"/>
    </row>
    <row r="135" spans="1:11" x14ac:dyDescent="0.25">
      <c r="A135" s="291" t="s">
        <v>964</v>
      </c>
      <c r="B135" s="291" t="s">
        <v>792</v>
      </c>
      <c r="C135" s="292"/>
      <c r="D135" s="292"/>
      <c r="E135" s="292"/>
      <c r="F135" s="292"/>
      <c r="G135" s="292"/>
      <c r="H135" s="292"/>
      <c r="I135" s="292"/>
      <c r="J135" s="275"/>
      <c r="K135" s="275"/>
    </row>
    <row r="136" spans="1:11" x14ac:dyDescent="0.25">
      <c r="A136" s="279" t="s">
        <v>965</v>
      </c>
      <c r="B136" s="279" t="s">
        <v>216</v>
      </c>
      <c r="C136" s="285">
        <v>140</v>
      </c>
      <c r="D136" s="285"/>
      <c r="E136" s="285">
        <f>C136*D136</f>
        <v>0</v>
      </c>
      <c r="F136" s="285"/>
      <c r="G136" s="285">
        <f>C136*F136</f>
        <v>0</v>
      </c>
      <c r="H136" s="285">
        <f>D136+F136</f>
        <v>0</v>
      </c>
      <c r="I136" s="285">
        <f>E136+G136</f>
        <v>0</v>
      </c>
      <c r="J136" s="275"/>
      <c r="K136" s="275"/>
    </row>
    <row r="137" spans="1:11" x14ac:dyDescent="0.25">
      <c r="A137" s="279" t="s">
        <v>966</v>
      </c>
      <c r="B137" s="279" t="s">
        <v>216</v>
      </c>
      <c r="C137" s="285">
        <v>70</v>
      </c>
      <c r="D137" s="285"/>
      <c r="E137" s="285">
        <f>C137*D137</f>
        <v>0</v>
      </c>
      <c r="F137" s="285"/>
      <c r="G137" s="285">
        <f>C137*F137</f>
        <v>0</v>
      </c>
      <c r="H137" s="285">
        <f>D137+F137</f>
        <v>0</v>
      </c>
      <c r="I137" s="285">
        <f>E137+G137</f>
        <v>0</v>
      </c>
      <c r="J137" s="275"/>
      <c r="K137" s="275"/>
    </row>
    <row r="138" spans="1:11" x14ac:dyDescent="0.25">
      <c r="A138" s="291" t="s">
        <v>967</v>
      </c>
      <c r="B138" s="291" t="s">
        <v>792</v>
      </c>
      <c r="C138" s="292"/>
      <c r="D138" s="292"/>
      <c r="E138" s="292"/>
      <c r="F138" s="292"/>
      <c r="G138" s="292"/>
      <c r="H138" s="292"/>
      <c r="I138" s="292"/>
      <c r="J138" s="275"/>
      <c r="K138" s="275"/>
    </row>
    <row r="139" spans="1:11" x14ac:dyDescent="0.25">
      <c r="A139" s="279" t="s">
        <v>968</v>
      </c>
      <c r="B139" s="279" t="s">
        <v>172</v>
      </c>
      <c r="C139" s="285">
        <v>33</v>
      </c>
      <c r="D139" s="285"/>
      <c r="E139" s="285">
        <f>C139*D139</f>
        <v>0</v>
      </c>
      <c r="F139" s="285"/>
      <c r="G139" s="285">
        <f>C139*F139</f>
        <v>0</v>
      </c>
      <c r="H139" s="285">
        <f>D139+F139</f>
        <v>0</v>
      </c>
      <c r="I139" s="285">
        <f>E139+G139</f>
        <v>0</v>
      </c>
      <c r="J139" s="275"/>
      <c r="K139" s="275"/>
    </row>
    <row r="140" spans="1:11" x14ac:dyDescent="0.25">
      <c r="A140" s="291" t="s">
        <v>969</v>
      </c>
      <c r="B140" s="291" t="s">
        <v>792</v>
      </c>
      <c r="C140" s="292"/>
      <c r="D140" s="292"/>
      <c r="E140" s="292"/>
      <c r="F140" s="292"/>
      <c r="G140" s="292"/>
      <c r="H140" s="292"/>
      <c r="I140" s="292"/>
      <c r="J140" s="275"/>
      <c r="K140" s="275"/>
    </row>
    <row r="141" spans="1:11" x14ac:dyDescent="0.25">
      <c r="A141" s="279" t="s">
        <v>970</v>
      </c>
      <c r="B141" s="279" t="s">
        <v>186</v>
      </c>
      <c r="C141" s="285">
        <v>2</v>
      </c>
      <c r="D141" s="285"/>
      <c r="E141" s="285">
        <f>C141*D141</f>
        <v>0</v>
      </c>
      <c r="F141" s="285"/>
      <c r="G141" s="285">
        <f>C141*F141</f>
        <v>0</v>
      </c>
      <c r="H141" s="285">
        <f>D141+F141</f>
        <v>0</v>
      </c>
      <c r="I141" s="285">
        <f>E141+G141</f>
        <v>0</v>
      </c>
      <c r="J141" s="275"/>
      <c r="K141" s="275"/>
    </row>
    <row r="142" spans="1:11" x14ac:dyDescent="0.25">
      <c r="A142" s="279" t="s">
        <v>792</v>
      </c>
      <c r="B142" s="279" t="s">
        <v>792</v>
      </c>
      <c r="C142" s="285"/>
      <c r="D142" s="285"/>
      <c r="E142" s="285"/>
      <c r="F142" s="285"/>
      <c r="G142" s="285"/>
      <c r="H142" s="285">
        <f>D142+F142</f>
        <v>0</v>
      </c>
      <c r="I142" s="285">
        <f>E142+G142</f>
        <v>0</v>
      </c>
      <c r="J142" s="275"/>
      <c r="K142" s="275"/>
    </row>
    <row r="143" spans="1:11" x14ac:dyDescent="0.25">
      <c r="A143" s="291" t="s">
        <v>971</v>
      </c>
      <c r="B143" s="291" t="s">
        <v>792</v>
      </c>
      <c r="C143" s="292"/>
      <c r="D143" s="292"/>
      <c r="E143" s="292"/>
      <c r="F143" s="292"/>
      <c r="G143" s="292"/>
      <c r="H143" s="292"/>
      <c r="I143" s="292"/>
      <c r="J143" s="275"/>
      <c r="K143" s="275"/>
    </row>
    <row r="144" spans="1:11" x14ac:dyDescent="0.25">
      <c r="A144" s="279" t="s">
        <v>972</v>
      </c>
      <c r="B144" s="279" t="s">
        <v>973</v>
      </c>
      <c r="C144" s="285">
        <v>20</v>
      </c>
      <c r="D144" s="285"/>
      <c r="E144" s="285">
        <f t="shared" ref="E144:E151" si="20">C144*D144</f>
        <v>0</v>
      </c>
      <c r="F144" s="285"/>
      <c r="G144" s="285">
        <f t="shared" ref="G144:G151" si="21">C144*F144</f>
        <v>0</v>
      </c>
      <c r="H144" s="285">
        <f t="shared" ref="H144:I151" si="22">D144+F144</f>
        <v>0</v>
      </c>
      <c r="I144" s="285">
        <f t="shared" si="22"/>
        <v>0</v>
      </c>
      <c r="J144" s="275"/>
      <c r="K144" s="275"/>
    </row>
    <row r="145" spans="1:11" x14ac:dyDescent="0.25">
      <c r="A145" s="279" t="s">
        <v>974</v>
      </c>
      <c r="B145" s="279" t="s">
        <v>973</v>
      </c>
      <c r="C145" s="285">
        <v>30</v>
      </c>
      <c r="D145" s="285"/>
      <c r="E145" s="285">
        <f t="shared" si="20"/>
        <v>0</v>
      </c>
      <c r="F145" s="285"/>
      <c r="G145" s="285">
        <f t="shared" si="21"/>
        <v>0</v>
      </c>
      <c r="H145" s="285">
        <f t="shared" si="22"/>
        <v>0</v>
      </c>
      <c r="I145" s="285">
        <f t="shared" si="22"/>
        <v>0</v>
      </c>
      <c r="J145" s="275"/>
      <c r="K145" s="275"/>
    </row>
    <row r="146" spans="1:11" x14ac:dyDescent="0.25">
      <c r="A146" s="279" t="s">
        <v>975</v>
      </c>
      <c r="B146" s="279" t="s">
        <v>973</v>
      </c>
      <c r="C146" s="285">
        <v>40</v>
      </c>
      <c r="D146" s="285"/>
      <c r="E146" s="285">
        <f t="shared" si="20"/>
        <v>0</v>
      </c>
      <c r="F146" s="285"/>
      <c r="G146" s="285">
        <f t="shared" si="21"/>
        <v>0</v>
      </c>
      <c r="H146" s="285">
        <f t="shared" si="22"/>
        <v>0</v>
      </c>
      <c r="I146" s="285">
        <f t="shared" si="22"/>
        <v>0</v>
      </c>
      <c r="J146" s="275"/>
      <c r="K146" s="275"/>
    </row>
    <row r="147" spans="1:11" x14ac:dyDescent="0.25">
      <c r="A147" s="279" t="s">
        <v>976</v>
      </c>
      <c r="B147" s="279" t="s">
        <v>973</v>
      </c>
      <c r="C147" s="285">
        <v>20</v>
      </c>
      <c r="D147" s="285"/>
      <c r="E147" s="285">
        <f t="shared" si="20"/>
        <v>0</v>
      </c>
      <c r="F147" s="285"/>
      <c r="G147" s="285">
        <f t="shared" si="21"/>
        <v>0</v>
      </c>
      <c r="H147" s="285">
        <f t="shared" si="22"/>
        <v>0</v>
      </c>
      <c r="I147" s="285">
        <f t="shared" si="22"/>
        <v>0</v>
      </c>
      <c r="J147" s="275"/>
      <c r="K147" s="275"/>
    </row>
    <row r="148" spans="1:11" x14ac:dyDescent="0.25">
      <c r="A148" s="279" t="s">
        <v>977</v>
      </c>
      <c r="B148" s="279" t="s">
        <v>973</v>
      </c>
      <c r="C148" s="285">
        <v>6</v>
      </c>
      <c r="D148" s="285"/>
      <c r="E148" s="285">
        <f t="shared" si="20"/>
        <v>0</v>
      </c>
      <c r="F148" s="285"/>
      <c r="G148" s="285">
        <f t="shared" si="21"/>
        <v>0</v>
      </c>
      <c r="H148" s="285">
        <f t="shared" si="22"/>
        <v>0</v>
      </c>
      <c r="I148" s="285">
        <f t="shared" si="22"/>
        <v>0</v>
      </c>
      <c r="J148" s="275"/>
      <c r="K148" s="275"/>
    </row>
    <row r="149" spans="1:11" x14ac:dyDescent="0.25">
      <c r="A149" s="279" t="s">
        <v>978</v>
      </c>
      <c r="B149" s="279" t="s">
        <v>973</v>
      </c>
      <c r="C149" s="285">
        <v>20</v>
      </c>
      <c r="D149" s="285"/>
      <c r="E149" s="285">
        <f t="shared" si="20"/>
        <v>0</v>
      </c>
      <c r="F149" s="285"/>
      <c r="G149" s="285">
        <f t="shared" si="21"/>
        <v>0</v>
      </c>
      <c r="H149" s="285">
        <f t="shared" si="22"/>
        <v>0</v>
      </c>
      <c r="I149" s="285">
        <f t="shared" si="22"/>
        <v>0</v>
      </c>
      <c r="J149" s="275"/>
      <c r="K149" s="275"/>
    </row>
    <row r="150" spans="1:11" x14ac:dyDescent="0.25">
      <c r="A150" s="279" t="s">
        <v>979</v>
      </c>
      <c r="B150" s="279" t="s">
        <v>973</v>
      </c>
      <c r="C150" s="285">
        <v>12</v>
      </c>
      <c r="D150" s="285"/>
      <c r="E150" s="285">
        <f t="shared" si="20"/>
        <v>0</v>
      </c>
      <c r="F150" s="285"/>
      <c r="G150" s="285">
        <f t="shared" si="21"/>
        <v>0</v>
      </c>
      <c r="H150" s="285">
        <f t="shared" si="22"/>
        <v>0</v>
      </c>
      <c r="I150" s="285">
        <f t="shared" si="22"/>
        <v>0</v>
      </c>
      <c r="J150" s="275"/>
      <c r="K150" s="275"/>
    </row>
    <row r="151" spans="1:11" x14ac:dyDescent="0.25">
      <c r="A151" s="279" t="s">
        <v>980</v>
      </c>
      <c r="B151" s="279" t="s">
        <v>973</v>
      </c>
      <c r="C151" s="285">
        <v>80</v>
      </c>
      <c r="D151" s="285"/>
      <c r="E151" s="285">
        <f t="shared" si="20"/>
        <v>0</v>
      </c>
      <c r="F151" s="285"/>
      <c r="G151" s="285">
        <f t="shared" si="21"/>
        <v>0</v>
      </c>
      <c r="H151" s="285">
        <f t="shared" si="22"/>
        <v>0</v>
      </c>
      <c r="I151" s="285">
        <f t="shared" si="22"/>
        <v>0</v>
      </c>
      <c r="J151" s="275"/>
      <c r="K151" s="275"/>
    </row>
    <row r="152" spans="1:11" x14ac:dyDescent="0.25">
      <c r="A152" s="291" t="s">
        <v>981</v>
      </c>
      <c r="B152" s="291" t="s">
        <v>792</v>
      </c>
      <c r="C152" s="292"/>
      <c r="D152" s="292"/>
      <c r="E152" s="292"/>
      <c r="F152" s="292"/>
      <c r="G152" s="292"/>
      <c r="H152" s="292"/>
      <c r="I152" s="292"/>
      <c r="J152" s="275"/>
      <c r="K152" s="275"/>
    </row>
    <row r="153" spans="1:11" x14ac:dyDescent="0.25">
      <c r="A153" s="279" t="s">
        <v>982</v>
      </c>
      <c r="B153" s="279" t="s">
        <v>973</v>
      </c>
      <c r="C153" s="285">
        <v>20</v>
      </c>
      <c r="D153" s="285"/>
      <c r="E153" s="285">
        <f>C153*D153</f>
        <v>0</v>
      </c>
      <c r="F153" s="285"/>
      <c r="G153" s="285">
        <f>C153*F153</f>
        <v>0</v>
      </c>
      <c r="H153" s="285">
        <f>D153+F153</f>
        <v>0</v>
      </c>
      <c r="I153" s="285">
        <f>E153+G153</f>
        <v>0</v>
      </c>
      <c r="J153" s="275"/>
      <c r="K153" s="275"/>
    </row>
    <row r="154" spans="1:11" x14ac:dyDescent="0.25">
      <c r="A154" s="279" t="s">
        <v>983</v>
      </c>
      <c r="B154" s="279" t="s">
        <v>973</v>
      </c>
      <c r="C154" s="285">
        <v>20</v>
      </c>
      <c r="D154" s="285"/>
      <c r="E154" s="285">
        <f>C154*D154</f>
        <v>0</v>
      </c>
      <c r="F154" s="285"/>
      <c r="G154" s="285">
        <f>C154*F154</f>
        <v>0</v>
      </c>
      <c r="H154" s="285">
        <f>D154+F154</f>
        <v>0</v>
      </c>
      <c r="I154" s="285">
        <f>E154+G154</f>
        <v>0</v>
      </c>
      <c r="J154" s="275"/>
      <c r="K154" s="275"/>
    </row>
    <row r="155" spans="1:11" x14ac:dyDescent="0.25">
      <c r="A155" s="291" t="s">
        <v>984</v>
      </c>
      <c r="B155" s="291" t="s">
        <v>792</v>
      </c>
      <c r="C155" s="292"/>
      <c r="D155" s="292"/>
      <c r="E155" s="292"/>
      <c r="F155" s="292"/>
      <c r="G155" s="292"/>
      <c r="H155" s="292"/>
      <c r="I155" s="292"/>
      <c r="J155" s="275"/>
      <c r="K155" s="275"/>
    </row>
    <row r="156" spans="1:11" x14ac:dyDescent="0.25">
      <c r="A156" s="291" t="s">
        <v>985</v>
      </c>
      <c r="B156" s="291" t="s">
        <v>792</v>
      </c>
      <c r="C156" s="292"/>
      <c r="D156" s="292"/>
      <c r="E156" s="292"/>
      <c r="F156" s="292"/>
      <c r="G156" s="292"/>
      <c r="H156" s="292"/>
      <c r="I156" s="292"/>
      <c r="J156" s="275"/>
      <c r="K156" s="275"/>
    </row>
    <row r="157" spans="1:11" x14ac:dyDescent="0.25">
      <c r="A157" s="279" t="s">
        <v>986</v>
      </c>
      <c r="B157" s="279" t="s">
        <v>973</v>
      </c>
      <c r="C157" s="285">
        <v>20</v>
      </c>
      <c r="D157" s="285"/>
      <c r="E157" s="285">
        <f>C157*D157</f>
        <v>0</v>
      </c>
      <c r="F157" s="285"/>
      <c r="G157" s="285">
        <f>C157*F157</f>
        <v>0</v>
      </c>
      <c r="H157" s="285">
        <f>D157+F157</f>
        <v>0</v>
      </c>
      <c r="I157" s="285">
        <f>E157+G157</f>
        <v>0</v>
      </c>
      <c r="J157" s="275"/>
      <c r="K157" s="275"/>
    </row>
    <row r="158" spans="1:11" x14ac:dyDescent="0.25">
      <c r="A158" s="279" t="s">
        <v>987</v>
      </c>
      <c r="B158" s="279" t="s">
        <v>792</v>
      </c>
      <c r="C158" s="285"/>
      <c r="D158" s="285"/>
      <c r="E158" s="285">
        <f>L3+'01 02 Par'!B33/100*E145+'01 02 Par'!B33/100*E146+'01 02 Par'!B33/100*E147+'01 02 Par'!B33/100*E148+'01 02 Par'!B33/100*E149+'01 02 Par'!B33/100*E150+'01 02 Par'!B33/100*E151+'01 02 Par'!B33/100*E153+'01 02 Par'!B33/100*E154+'01 02 Par'!B33/100*E157</f>
        <v>0</v>
      </c>
      <c r="F158" s="285"/>
      <c r="G158" s="285"/>
      <c r="H158" s="285">
        <f>D158+F158</f>
        <v>0</v>
      </c>
      <c r="I158" s="285">
        <f>E158+G158</f>
        <v>0</v>
      </c>
      <c r="J158" s="275"/>
      <c r="K158" s="275"/>
    </row>
    <row r="159" spans="1:11" x14ac:dyDescent="0.25">
      <c r="A159" s="277" t="s">
        <v>988</v>
      </c>
      <c r="B159" s="277" t="s">
        <v>792</v>
      </c>
      <c r="C159" s="287"/>
      <c r="D159" s="287"/>
      <c r="E159" s="287">
        <f>SUM(E37:E158)</f>
        <v>0</v>
      </c>
      <c r="F159" s="287"/>
      <c r="G159" s="287">
        <f>SUM(G37:G158)</f>
        <v>0</v>
      </c>
      <c r="H159" s="287"/>
      <c r="I159" s="287">
        <f>SUM(I37:I158)</f>
        <v>0</v>
      </c>
      <c r="J159" s="275"/>
      <c r="K159" s="275"/>
    </row>
    <row r="160" spans="1:11" x14ac:dyDescent="0.25">
      <c r="A160" s="279" t="s">
        <v>792</v>
      </c>
      <c r="B160" s="279" t="s">
        <v>792</v>
      </c>
      <c r="C160" s="285"/>
      <c r="D160" s="285"/>
      <c r="E160" s="285"/>
      <c r="F160" s="285"/>
      <c r="G160" s="285"/>
      <c r="H160" s="285">
        <f>D160+F160</f>
        <v>0</v>
      </c>
      <c r="I160" s="285">
        <f>E160+G160</f>
        <v>0</v>
      </c>
      <c r="J160" s="275"/>
      <c r="K160" s="275"/>
    </row>
  </sheetData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60E3-06BF-468E-864A-6014A3E7F93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3" width="0" hidden="1" customWidth="1"/>
    <col min="24" max="24" width="15.7109375" customWidth="1"/>
    <col min="25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117</v>
      </c>
    </row>
    <row r="2" spans="1:60" ht="24.95" customHeight="1" x14ac:dyDescent="0.2">
      <c r="A2" s="50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118</v>
      </c>
    </row>
    <row r="3" spans="1:60" ht="24.95" customHeight="1" x14ac:dyDescent="0.2">
      <c r="A3" s="50" t="s">
        <v>9</v>
      </c>
      <c r="B3" s="49" t="s">
        <v>50</v>
      </c>
      <c r="C3" s="254" t="s">
        <v>44</v>
      </c>
      <c r="D3" s="255"/>
      <c r="E3" s="255"/>
      <c r="F3" s="255"/>
      <c r="G3" s="256"/>
      <c r="AC3" s="121" t="s">
        <v>118</v>
      </c>
      <c r="AG3" t="s">
        <v>119</v>
      </c>
    </row>
    <row r="4" spans="1:60" ht="24.95" customHeight="1" x14ac:dyDescent="0.2">
      <c r="A4" s="140" t="s">
        <v>10</v>
      </c>
      <c r="B4" s="141" t="s">
        <v>54</v>
      </c>
      <c r="C4" s="257" t="s">
        <v>55</v>
      </c>
      <c r="D4" s="258"/>
      <c r="E4" s="258"/>
      <c r="F4" s="258"/>
      <c r="G4" s="259"/>
      <c r="AG4" t="s">
        <v>120</v>
      </c>
    </row>
    <row r="5" spans="1:60" x14ac:dyDescent="0.2">
      <c r="D5" s="10"/>
    </row>
    <row r="6" spans="1:60" ht="38.25" x14ac:dyDescent="0.2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31</v>
      </c>
      <c r="H6" s="146" t="s">
        <v>32</v>
      </c>
      <c r="I6" s="146" t="s">
        <v>127</v>
      </c>
      <c r="J6" s="146" t="s">
        <v>33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  <c r="X6" s="146" t="s">
        <v>141</v>
      </c>
      <c r="Y6" s="146" t="s">
        <v>142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143</v>
      </c>
      <c r="B8" s="164" t="s">
        <v>115</v>
      </c>
      <c r="C8" s="185" t="s">
        <v>29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7"/>
      <c r="S8" s="167"/>
      <c r="T8" s="167"/>
      <c r="U8" s="167"/>
      <c r="V8" s="167">
        <f>SUM(V9:V18)</f>
        <v>0</v>
      </c>
      <c r="W8" s="167"/>
      <c r="X8" s="168"/>
      <c r="Y8" s="162"/>
      <c r="AG8" t="s">
        <v>144</v>
      </c>
    </row>
    <row r="9" spans="1:60" outlineLevel="1" x14ac:dyDescent="0.2">
      <c r="A9" s="170">
        <v>1</v>
      </c>
      <c r="B9" s="171" t="s">
        <v>755</v>
      </c>
      <c r="C9" s="186" t="s">
        <v>756</v>
      </c>
      <c r="D9" s="172" t="s">
        <v>420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187</v>
      </c>
      <c r="T9" s="175" t="s">
        <v>188</v>
      </c>
      <c r="U9" s="175">
        <v>0</v>
      </c>
      <c r="V9" s="175">
        <f>ROUND(E9*U9,2)</f>
        <v>0</v>
      </c>
      <c r="W9" s="175"/>
      <c r="X9" s="176" t="s">
        <v>149</v>
      </c>
      <c r="Y9" s="157" t="s">
        <v>150</v>
      </c>
      <c r="Z9" s="147"/>
      <c r="AA9" s="147"/>
      <c r="AB9" s="147"/>
      <c r="AC9" s="147"/>
      <c r="AD9" s="147"/>
      <c r="AE9" s="147"/>
      <c r="AF9" s="147"/>
      <c r="AG9" s="147" t="s">
        <v>151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2" x14ac:dyDescent="0.2">
      <c r="A10" s="154"/>
      <c r="B10" s="155"/>
      <c r="C10" s="249" t="s">
        <v>757</v>
      </c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4" t="str">
        <f>C10</f>
        <v>Demontáž a montáž keramických tabulí s pojezdem (1 x 2m = 4 ks) do nových tříd + pořízení a montáž (do podhledů) držáků (4 ks) na dataprojektor + pořízení a montáž (do podhledů) držáků (4 ks) na el. plátno pro dataprojektor. Hlavně montáž tabulí a držáků na dataprojektory nejsme schopni sami zajistit zejména z hlediska bezpečného ukotvení do zdi a stropu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758</v>
      </c>
      <c r="C11" s="186" t="s">
        <v>759</v>
      </c>
      <c r="D11" s="172" t="s">
        <v>760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148</v>
      </c>
      <c r="T11" s="175" t="s">
        <v>188</v>
      </c>
      <c r="U11" s="175">
        <v>0</v>
      </c>
      <c r="V11" s="175">
        <f>ROUND(E11*U11,2)</f>
        <v>0</v>
      </c>
      <c r="W11" s="175"/>
      <c r="X11" s="176" t="s">
        <v>761</v>
      </c>
      <c r="Y11" s="157" t="s">
        <v>150</v>
      </c>
      <c r="Z11" s="147"/>
      <c r="AA11" s="147"/>
      <c r="AB11" s="147"/>
      <c r="AC11" s="147"/>
      <c r="AD11" s="147"/>
      <c r="AE11" s="147"/>
      <c r="AF11" s="147"/>
      <c r="AG11" s="147" t="s">
        <v>762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249" t="s">
        <v>763</v>
      </c>
      <c r="D12" s="250"/>
      <c r="E12" s="250"/>
      <c r="F12" s="250"/>
      <c r="G12" s="25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4" t="str">
        <f>C12</f>
        <v>Zaměření a vytýčení stávajících inženýrských sítí v místě stavby z hlediska jejich ochrany při provádění stavby.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0">
        <v>3</v>
      </c>
      <c r="B13" s="171" t="s">
        <v>764</v>
      </c>
      <c r="C13" s="186" t="s">
        <v>765</v>
      </c>
      <c r="D13" s="172" t="s">
        <v>760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148</v>
      </c>
      <c r="T13" s="175" t="s">
        <v>188</v>
      </c>
      <c r="U13" s="175">
        <v>0</v>
      </c>
      <c r="V13" s="175">
        <f>ROUND(E13*U13,2)</f>
        <v>0</v>
      </c>
      <c r="W13" s="175"/>
      <c r="X13" s="176" t="s">
        <v>761</v>
      </c>
      <c r="Y13" s="157" t="s">
        <v>150</v>
      </c>
      <c r="Z13" s="147"/>
      <c r="AA13" s="147"/>
      <c r="AB13" s="147"/>
      <c r="AC13" s="147"/>
      <c r="AD13" s="147"/>
      <c r="AE13" s="147"/>
      <c r="AF13" s="147"/>
      <c r="AG13" s="147" t="s">
        <v>762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2" x14ac:dyDescent="0.2">
      <c r="A14" s="154"/>
      <c r="B14" s="155"/>
      <c r="C14" s="249" t="s">
        <v>766</v>
      </c>
      <c r="D14" s="250"/>
      <c r="E14" s="250"/>
      <c r="F14" s="250"/>
      <c r="G14" s="25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199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4" t="str">
        <f>C14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4</v>
      </c>
      <c r="B15" s="171" t="s">
        <v>767</v>
      </c>
      <c r="C15" s="186" t="s">
        <v>768</v>
      </c>
      <c r="D15" s="172" t="s">
        <v>760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148</v>
      </c>
      <c r="T15" s="175" t="s">
        <v>188</v>
      </c>
      <c r="U15" s="175">
        <v>0</v>
      </c>
      <c r="V15" s="175">
        <f>ROUND(E15*U15,2)</f>
        <v>0</v>
      </c>
      <c r="W15" s="175"/>
      <c r="X15" s="176" t="s">
        <v>761</v>
      </c>
      <c r="Y15" s="157" t="s">
        <v>150</v>
      </c>
      <c r="Z15" s="147"/>
      <c r="AA15" s="147"/>
      <c r="AB15" s="147"/>
      <c r="AC15" s="147"/>
      <c r="AD15" s="147"/>
      <c r="AE15" s="147"/>
      <c r="AF15" s="147"/>
      <c r="AG15" s="147" t="s">
        <v>762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5" outlineLevel="2" x14ac:dyDescent="0.2">
      <c r="A16" s="154"/>
      <c r="B16" s="155"/>
      <c r="C16" s="249" t="s">
        <v>769</v>
      </c>
      <c r="D16" s="250"/>
      <c r="E16" s="250"/>
      <c r="F16" s="250"/>
      <c r="G16" s="25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4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5</v>
      </c>
      <c r="B17" s="171" t="s">
        <v>770</v>
      </c>
      <c r="C17" s="186" t="s">
        <v>771</v>
      </c>
      <c r="D17" s="172" t="s">
        <v>760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148</v>
      </c>
      <c r="T17" s="175" t="s">
        <v>188</v>
      </c>
      <c r="U17" s="175">
        <v>0</v>
      </c>
      <c r="V17" s="175">
        <f>ROUND(E17*U17,2)</f>
        <v>0</v>
      </c>
      <c r="W17" s="175"/>
      <c r="X17" s="176" t="s">
        <v>761</v>
      </c>
      <c r="Y17" s="157" t="s">
        <v>150</v>
      </c>
      <c r="Z17" s="147"/>
      <c r="AA17" s="147"/>
      <c r="AB17" s="147"/>
      <c r="AC17" s="147"/>
      <c r="AD17" s="147"/>
      <c r="AE17" s="147"/>
      <c r="AF17" s="147"/>
      <c r="AG17" s="147" t="s">
        <v>762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2" x14ac:dyDescent="0.2">
      <c r="A18" s="154"/>
      <c r="B18" s="155"/>
      <c r="C18" s="249" t="s">
        <v>772</v>
      </c>
      <c r="D18" s="250"/>
      <c r="E18" s="250"/>
      <c r="F18" s="250"/>
      <c r="G18" s="25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199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4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3" t="s">
        <v>143</v>
      </c>
      <c r="B19" s="164" t="s">
        <v>116</v>
      </c>
      <c r="C19" s="185" t="s">
        <v>30</v>
      </c>
      <c r="D19" s="165"/>
      <c r="E19" s="166"/>
      <c r="F19" s="167"/>
      <c r="G19" s="167">
        <f>SUMIF(AG20:AG25,"&lt;&gt;NOR",G20:G25)</f>
        <v>0</v>
      </c>
      <c r="H19" s="167"/>
      <c r="I19" s="167">
        <f>SUM(I20:I25)</f>
        <v>0</v>
      </c>
      <c r="J19" s="167"/>
      <c r="K19" s="167">
        <f>SUM(K20:K25)</f>
        <v>0</v>
      </c>
      <c r="L19" s="167"/>
      <c r="M19" s="167">
        <f>SUM(M20:M25)</f>
        <v>0</v>
      </c>
      <c r="N19" s="166"/>
      <c r="O19" s="166">
        <f>SUM(O20:O25)</f>
        <v>0</v>
      </c>
      <c r="P19" s="166"/>
      <c r="Q19" s="166">
        <f>SUM(Q20:Q25)</f>
        <v>0</v>
      </c>
      <c r="R19" s="167"/>
      <c r="S19" s="167"/>
      <c r="T19" s="167"/>
      <c r="U19" s="167"/>
      <c r="V19" s="167">
        <f>SUM(V20:V25)</f>
        <v>0</v>
      </c>
      <c r="W19" s="167"/>
      <c r="X19" s="168"/>
      <c r="Y19" s="162"/>
      <c r="AG19" t="s">
        <v>144</v>
      </c>
    </row>
    <row r="20" spans="1:60" outlineLevel="1" x14ac:dyDescent="0.2">
      <c r="A20" s="170">
        <v>6</v>
      </c>
      <c r="B20" s="171" t="s">
        <v>773</v>
      </c>
      <c r="C20" s="186" t="s">
        <v>774</v>
      </c>
      <c r="D20" s="172" t="s">
        <v>760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148</v>
      </c>
      <c r="T20" s="175" t="s">
        <v>188</v>
      </c>
      <c r="U20" s="175">
        <v>0</v>
      </c>
      <c r="V20" s="175">
        <f>ROUND(E20*U20,2)</f>
        <v>0</v>
      </c>
      <c r="W20" s="175"/>
      <c r="X20" s="176" t="s">
        <v>761</v>
      </c>
      <c r="Y20" s="157" t="s">
        <v>150</v>
      </c>
      <c r="Z20" s="147"/>
      <c r="AA20" s="147"/>
      <c r="AB20" s="147"/>
      <c r="AC20" s="147"/>
      <c r="AD20" s="147"/>
      <c r="AE20" s="147"/>
      <c r="AF20" s="147"/>
      <c r="AG20" s="147" t="s">
        <v>762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2" x14ac:dyDescent="0.2">
      <c r="A21" s="154"/>
      <c r="B21" s="155"/>
      <c r="C21" s="249" t="s">
        <v>775</v>
      </c>
      <c r="D21" s="250"/>
      <c r="E21" s="250"/>
      <c r="F21" s="250"/>
      <c r="G21" s="25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199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4" t="str">
        <f>C21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0">
        <v>7</v>
      </c>
      <c r="B22" s="171" t="s">
        <v>776</v>
      </c>
      <c r="C22" s="186" t="s">
        <v>777</v>
      </c>
      <c r="D22" s="172" t="s">
        <v>760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148</v>
      </c>
      <c r="T22" s="175" t="s">
        <v>188</v>
      </c>
      <c r="U22" s="175">
        <v>0</v>
      </c>
      <c r="V22" s="175">
        <f>ROUND(E22*U22,2)</f>
        <v>0</v>
      </c>
      <c r="W22" s="175"/>
      <c r="X22" s="176" t="s">
        <v>761</v>
      </c>
      <c r="Y22" s="157" t="s">
        <v>150</v>
      </c>
      <c r="Z22" s="147"/>
      <c r="AA22" s="147"/>
      <c r="AB22" s="147"/>
      <c r="AC22" s="147"/>
      <c r="AD22" s="147"/>
      <c r="AE22" s="147"/>
      <c r="AF22" s="147"/>
      <c r="AG22" s="147" t="s">
        <v>762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49" t="s">
        <v>778</v>
      </c>
      <c r="D23" s="250"/>
      <c r="E23" s="250"/>
      <c r="F23" s="250"/>
      <c r="G23" s="25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199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0">
        <v>8</v>
      </c>
      <c r="B24" s="171" t="s">
        <v>779</v>
      </c>
      <c r="C24" s="186" t="s">
        <v>780</v>
      </c>
      <c r="D24" s="172" t="s">
        <v>760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148</v>
      </c>
      <c r="T24" s="175" t="s">
        <v>188</v>
      </c>
      <c r="U24" s="175">
        <v>0</v>
      </c>
      <c r="V24" s="175">
        <f>ROUND(E24*U24,2)</f>
        <v>0</v>
      </c>
      <c r="W24" s="175"/>
      <c r="X24" s="176" t="s">
        <v>761</v>
      </c>
      <c r="Y24" s="157" t="s">
        <v>150</v>
      </c>
      <c r="Z24" s="147"/>
      <c r="AA24" s="147"/>
      <c r="AB24" s="147"/>
      <c r="AC24" s="147"/>
      <c r="AD24" s="147"/>
      <c r="AE24" s="147"/>
      <c r="AF24" s="147"/>
      <c r="AG24" s="147" t="s">
        <v>762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45" outlineLevel="2" x14ac:dyDescent="0.2">
      <c r="A25" s="154"/>
      <c r="B25" s="155"/>
      <c r="C25" s="249" t="s">
        <v>781</v>
      </c>
      <c r="D25" s="250"/>
      <c r="E25" s="250"/>
      <c r="F25" s="250"/>
      <c r="G25" s="250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199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4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129</v>
      </c>
    </row>
    <row r="27" spans="1:60" x14ac:dyDescent="0.2">
      <c r="A27" s="150"/>
      <c r="B27" s="151" t="s">
        <v>31</v>
      </c>
      <c r="C27" s="191"/>
      <c r="D27" s="152"/>
      <c r="E27" s="153"/>
      <c r="F27" s="153"/>
      <c r="G27" s="169">
        <f>G8+G19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751</v>
      </c>
    </row>
    <row r="28" spans="1:60" x14ac:dyDescent="0.2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0" t="s">
        <v>752</v>
      </c>
      <c r="B30" s="260"/>
      <c r="C30" s="26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753</v>
      </c>
    </row>
    <row r="32" spans="1:60" x14ac:dyDescent="0.2">
      <c r="A32" s="266"/>
      <c r="B32" s="267"/>
      <c r="C32" s="268"/>
      <c r="D32" s="267"/>
      <c r="E32" s="267"/>
      <c r="F32" s="267"/>
      <c r="G32" s="26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0"/>
      <c r="B35" s="271"/>
      <c r="C35" s="272"/>
      <c r="D35" s="271"/>
      <c r="E35" s="271"/>
      <c r="F35" s="271"/>
      <c r="G35" s="27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92"/>
      <c r="D37" s="10"/>
      <c r="AG37" t="s">
        <v>754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A30:C30"/>
    <mergeCell ref="A31:G35"/>
    <mergeCell ref="C10:G10"/>
    <mergeCell ref="C12:G12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53</vt:i4>
      </vt:variant>
    </vt:vector>
  </HeadingPairs>
  <TitlesOfParts>
    <vt:vector size="61" baseType="lpstr">
      <vt:lpstr>Pokyny pro vyplnění</vt:lpstr>
      <vt:lpstr>Stavba</vt:lpstr>
      <vt:lpstr>VzorPolozky</vt:lpstr>
      <vt:lpstr>01 01 Pol</vt:lpstr>
      <vt:lpstr>01 02 Par</vt:lpstr>
      <vt:lpstr>01 02 Rek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03 Pol'!Názvy_tisku</vt:lpstr>
      <vt:lpstr>oadresa</vt:lpstr>
      <vt:lpstr>Stavba!Objednatel</vt:lpstr>
      <vt:lpstr>Stavba!Objekt</vt:lpstr>
      <vt:lpstr>'01 01 Pol'!Oblast_tisku</vt:lpstr>
      <vt:lpstr>'01 02 Par'!Oblast_tisku</vt:lpstr>
      <vt:lpstr>'01 02 Pol'!Oblast_tisku</vt:lpstr>
      <vt:lpstr>'01 02 Rek'!Oblast_tisku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Nohelová Zuzana</dc:creator>
  <cp:lastModifiedBy>Nohelová Zuzana</cp:lastModifiedBy>
  <cp:lastPrinted>2019-03-19T12:27:02Z</cp:lastPrinted>
  <dcterms:created xsi:type="dcterms:W3CDTF">2009-04-08T07:15:50Z</dcterms:created>
  <dcterms:modified xsi:type="dcterms:W3CDTF">2025-06-06T10:17:46Z</dcterms:modified>
</cp:coreProperties>
</file>